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1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drawings/drawing2.xml" ContentType="application/vnd.openxmlformats-officedocument.drawing+xml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4/Citizens/Sunrise/Cycle 13 Annual Filing/Sunrise Cycle 13 Oct Filing/"/>
    </mc:Choice>
  </mc:AlternateContent>
  <xr:revisionPtr revIDLastSave="2" documentId="14_{150B1CA2-F3B9-45FB-8D13-0E0C7A044073}" xr6:coauthVersionLast="47" xr6:coauthVersionMax="47" xr10:uidLastSave="{13D4853A-50DC-44E4-8BCC-E3435181A97E}"/>
  <bookViews>
    <workbookView xWindow="-120" yWindow="-120" windowWidth="29040" windowHeight="15840" tabRatio="815" xr2:uid="{00000000-000D-0000-FFFF-FFFF00000000}"/>
  </bookViews>
  <sheets>
    <sheet name="Summary of Cost Components" sheetId="112" r:id="rId1"/>
    <sheet name="A. Sec.1 - Direct Maintenance" sheetId="111" r:id="rId2"/>
    <sheet name="B. Sec.2 - Non-Direct Expenses" sheetId="113" r:id="rId3"/>
    <sheet name="C. Sec.3 - Other Costs" sheetId="114" r:id="rId4"/>
    <sheet name="D. Sec.4 - TU" sheetId="156" r:id="rId5"/>
    <sheet name="D1. Sec.4 - C12 Invoice Summary" sheetId="154" r:id="rId6"/>
    <sheet name="D2. Sec.4 C11 Invoice Summary" sheetId="169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68" r:id="rId18"/>
    <sheet name="AD-6B" sheetId="10" r:id="rId19"/>
    <sheet name="AD-6C" sheetId="11" r:id="rId20"/>
    <sheet name="AD-7" sheetId="163" r:id="rId21"/>
    <sheet name="AD-8" sheetId="3" r:id="rId22"/>
    <sheet name="AD-9" sheetId="13" r:id="rId23"/>
    <sheet name="AD-10" sheetId="14" r:id="rId24"/>
    <sheet name="Stmt AE" sheetId="22" r:id="rId25"/>
    <sheet name="AE-1" sheetId="23" r:id="rId26"/>
    <sheet name="AE-1A" sheetId="136" r:id="rId27"/>
    <sheet name="AE-1B" sheetId="152" r:id="rId28"/>
    <sheet name="AE-1C" sheetId="24" r:id="rId29"/>
    <sheet name="AE-2" sheetId="25" r:id="rId30"/>
    <sheet name="AE-3" sheetId="26" r:id="rId31"/>
    <sheet name="AE-4" sheetId="27" r:id="rId32"/>
    <sheet name="Stmt AF" sheetId="34" r:id="rId33"/>
    <sheet name="AF-1" sheetId="165" r:id="rId34"/>
    <sheet name="AF-2" sheetId="167" r:id="rId35"/>
    <sheet name="AF-3" sheetId="135" r:id="rId36"/>
    <sheet name="Stmt AG" sheetId="38" r:id="rId37"/>
    <sheet name="AG-1" sheetId="109" r:id="rId38"/>
    <sheet name="AG-1A" sheetId="159" r:id="rId39"/>
    <sheet name="Stmt AH" sheetId="40" r:id="rId40"/>
    <sheet name="AH-1" sheetId="153" r:id="rId41"/>
    <sheet name="AH-2" sheetId="41" r:id="rId42"/>
    <sheet name="AH-3" sheetId="42" r:id="rId43"/>
    <sheet name="Stmt AI" sheetId="45" r:id="rId44"/>
    <sheet name="AI-1" sheetId="150" r:id="rId45"/>
    <sheet name="Stmt AJ" sheetId="46" r:id="rId46"/>
    <sheet name="AJ-1" sheetId="56" r:id="rId47"/>
    <sheet name="AJ-2" sheetId="59" r:id="rId48"/>
    <sheet name="Stmt AK" sheetId="66" r:id="rId49"/>
    <sheet name="Stmt AL" sheetId="69" r:id="rId50"/>
    <sheet name="AL-1" sheetId="70" r:id="rId51"/>
    <sheet name="AL-2" sheetId="71" r:id="rId52"/>
    <sheet name="Stmt AR" sheetId="75" r:id="rId53"/>
    <sheet name="AR-1" sheetId="161" r:id="rId54"/>
    <sheet name="Stmt AV" sheetId="82" r:id="rId55"/>
    <sheet name="AV-2A" sheetId="84" r:id="rId56"/>
    <sheet name="AV-2B" sheetId="85" r:id="rId57"/>
    <sheet name="AV-4" sheetId="146" r:id="rId58"/>
    <sheet name="Stmt Misc." sheetId="162" r:id="rId59"/>
    <sheet name="Automation" sheetId="151" r:id="rId60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17">#REF!</definedName>
    <definedName name="\0" localSheetId="34">#REF!</definedName>
    <definedName name="\0" localSheetId="53">#REF!</definedName>
    <definedName name="\0" localSheetId="5">#REF!</definedName>
    <definedName name="\0" localSheetId="43">#REF!</definedName>
    <definedName name="\0" localSheetId="48">#REF!</definedName>
    <definedName name="\0" localSheetId="52">#REF!</definedName>
    <definedName name="\0" localSheetId="54">#REF!</definedName>
    <definedName name="\0">#REF!</definedName>
    <definedName name="\A" localSheetId="17">#REF!</definedName>
    <definedName name="\A" localSheetId="20">#REF!</definedName>
    <definedName name="\A" localSheetId="34">#REF!</definedName>
    <definedName name="\A" localSheetId="38">#REF!</definedName>
    <definedName name="\A" localSheetId="53">#REF!</definedName>
    <definedName name="\A" localSheetId="5">#REF!</definedName>
    <definedName name="\A" localSheetId="43">#REF!</definedName>
    <definedName name="\A" localSheetId="48">#REF!</definedName>
    <definedName name="\a" localSheetId="52">#REF!</definedName>
    <definedName name="\a" localSheetId="54">#REF!</definedName>
    <definedName name="\A" localSheetId="58">#REF!</definedName>
    <definedName name="\A">#REF!</definedName>
    <definedName name="\b" localSheetId="17">#REF!</definedName>
    <definedName name="\b" localSheetId="34">#REF!</definedName>
    <definedName name="\b" localSheetId="53">#REF!</definedName>
    <definedName name="\b" localSheetId="5">#REF!</definedName>
    <definedName name="\b" localSheetId="52">#REF!</definedName>
    <definedName name="\b" localSheetId="54">#REF!</definedName>
    <definedName name="\b">#REF!</definedName>
    <definedName name="\c">#REF!</definedName>
    <definedName name="\D" localSheetId="17">#REF!</definedName>
    <definedName name="\D" localSheetId="34">#REF!</definedName>
    <definedName name="\D" localSheetId="53">#REF!</definedName>
    <definedName name="\D" localSheetId="5">#REF!</definedName>
    <definedName name="\D" localSheetId="43">#REF!</definedName>
    <definedName name="\D" localSheetId="48">#REF!</definedName>
    <definedName name="\D" localSheetId="52">#REF!</definedName>
    <definedName name="\D" localSheetId="54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17">#REF!</definedName>
    <definedName name="\M" localSheetId="34">#REF!</definedName>
    <definedName name="\M" localSheetId="53">#REF!</definedName>
    <definedName name="\M" localSheetId="5">#REF!</definedName>
    <definedName name="\M" localSheetId="43">#REF!</definedName>
    <definedName name="\M" localSheetId="48">#REF!</definedName>
    <definedName name="\M" localSheetId="52">#REF!</definedName>
    <definedName name="\M" localSheetId="54">#REF!</definedName>
    <definedName name="\M">#REF!</definedName>
    <definedName name="\P" localSheetId="17">#REF!</definedName>
    <definedName name="\P" localSheetId="20">#REF!</definedName>
    <definedName name="\P" localSheetId="34">#REF!</definedName>
    <definedName name="\P" localSheetId="38">#REF!</definedName>
    <definedName name="\P" localSheetId="5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43">#REF!</definedName>
    <definedName name="\P" localSheetId="48">#REF!</definedName>
    <definedName name="\p" localSheetId="52">#REF!</definedName>
    <definedName name="\p" localSheetId="54">#REF!</definedName>
    <definedName name="\P" localSheetId="58">#REF!</definedName>
    <definedName name="\P">#REF!</definedName>
    <definedName name="\R">#REF!</definedName>
    <definedName name="\S">#REF!</definedName>
    <definedName name="\T" localSheetId="17">#REF!</definedName>
    <definedName name="\T" localSheetId="34">#REF!</definedName>
    <definedName name="\T" localSheetId="53">#REF!</definedName>
    <definedName name="\T" localSheetId="5">#REF!</definedName>
    <definedName name="\T" localSheetId="43">#REF!</definedName>
    <definedName name="\T" localSheetId="48">#REF!</definedName>
    <definedName name="\T" localSheetId="52">#REF!</definedName>
    <definedName name="\T" localSheetId="54">#REF!</definedName>
    <definedName name="\T">#REF!</definedName>
    <definedName name="\v">#REF!</definedName>
    <definedName name="\W">#REF!</definedName>
    <definedName name="\X" localSheetId="17">#REF!</definedName>
    <definedName name="\X" localSheetId="34">#REF!</definedName>
    <definedName name="\X" localSheetId="53">#REF!</definedName>
    <definedName name="\X" localSheetId="5">#REF!</definedName>
    <definedName name="\X" localSheetId="52">#REF!</definedName>
    <definedName name="\X" localSheetId="54">#REF!</definedName>
    <definedName name="\X">#REF!</definedName>
    <definedName name="\Z" localSheetId="17">#REF!</definedName>
    <definedName name="\Z" localSheetId="34">#REF!</definedName>
    <definedName name="\Z" localSheetId="53">#REF!</definedName>
    <definedName name="\Z" localSheetId="5">#REF!</definedName>
    <definedName name="\Z" localSheetId="52">#REF!</definedName>
    <definedName name="\Z" localSheetId="54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 localSheetId="17">#REF!</definedName>
    <definedName name="_________PG2" localSheetId="34">#REF!</definedName>
    <definedName name="_________PG2" localSheetId="53">#REF!</definedName>
    <definedName name="_________PG2" localSheetId="5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17">#REF!</definedName>
    <definedName name="_______DAT1" localSheetId="34">#REF!</definedName>
    <definedName name="_______DAT1" localSheetId="53">#REF!</definedName>
    <definedName name="_______DAT1" localSheetId="5">#REF!</definedName>
    <definedName name="_______DAT1" localSheetId="54">#REF!</definedName>
    <definedName name="_______DAT1">#REF!</definedName>
    <definedName name="_______DAT10" localSheetId="17">#REF!</definedName>
    <definedName name="_______DAT10" localSheetId="34">#REF!</definedName>
    <definedName name="_______DAT10" localSheetId="53">#REF!</definedName>
    <definedName name="_______DAT10" localSheetId="5">#REF!</definedName>
    <definedName name="_______DAT10" localSheetId="54">#REF!</definedName>
    <definedName name="_______DAT10">#REF!</definedName>
    <definedName name="_______DAT11" localSheetId="17">#REF!</definedName>
    <definedName name="_______DAT11" localSheetId="34">#REF!</definedName>
    <definedName name="_______DAT11" localSheetId="53">#REF!</definedName>
    <definedName name="_______DAT11" localSheetId="5">#REF!</definedName>
    <definedName name="_______DAT11" localSheetId="54">#REF!</definedName>
    <definedName name="_______DAT11">#REF!</definedName>
    <definedName name="_______DAT12" localSheetId="17">#REF!</definedName>
    <definedName name="_______DAT12" localSheetId="34">#REF!</definedName>
    <definedName name="_______DAT12" localSheetId="53">#REF!</definedName>
    <definedName name="_______DAT12" localSheetId="5">#REF!</definedName>
    <definedName name="_______DAT12" localSheetId="54">#REF!</definedName>
    <definedName name="_______DAT12">#REF!</definedName>
    <definedName name="_______DAT13" localSheetId="17">#REF!</definedName>
    <definedName name="_______DAT13" localSheetId="34">#REF!</definedName>
    <definedName name="_______DAT13" localSheetId="53">#REF!</definedName>
    <definedName name="_______DAT13" localSheetId="5">#REF!</definedName>
    <definedName name="_______DAT13" localSheetId="54">#REF!</definedName>
    <definedName name="_______DAT13">#REF!</definedName>
    <definedName name="_______DAT14" localSheetId="17">#REF!</definedName>
    <definedName name="_______DAT14" localSheetId="34">#REF!</definedName>
    <definedName name="_______DAT14" localSheetId="53">#REF!</definedName>
    <definedName name="_______DAT14" localSheetId="5">#REF!</definedName>
    <definedName name="_______DAT14" localSheetId="54">#REF!</definedName>
    <definedName name="_______DAT14">#REF!</definedName>
    <definedName name="_______DAT2">#REF!</definedName>
    <definedName name="_______DAT3" localSheetId="17">#REF!</definedName>
    <definedName name="_______DAT3" localSheetId="34">#REF!</definedName>
    <definedName name="_______DAT3" localSheetId="53">#REF!</definedName>
    <definedName name="_______DAT3" localSheetId="5">#REF!</definedName>
    <definedName name="_______DAT3" localSheetId="54">#REF!</definedName>
    <definedName name="_______DAT3">#REF!</definedName>
    <definedName name="_______DAT4" localSheetId="17">#REF!</definedName>
    <definedName name="_______DAT4" localSheetId="34">#REF!</definedName>
    <definedName name="_______DAT4" localSheetId="53">#REF!</definedName>
    <definedName name="_______DAT4" localSheetId="5">#REF!</definedName>
    <definedName name="_______DAT4" localSheetId="54">#REF!</definedName>
    <definedName name="_______DAT4">#REF!</definedName>
    <definedName name="_______DAT5">#REF!</definedName>
    <definedName name="_______DAT6" localSheetId="17">#REF!</definedName>
    <definedName name="_______DAT6" localSheetId="34">#REF!</definedName>
    <definedName name="_______DAT6" localSheetId="53">#REF!</definedName>
    <definedName name="_______DAT6" localSheetId="5">#REF!</definedName>
    <definedName name="_______DAT6" localSheetId="54">#REF!</definedName>
    <definedName name="_______DAT6">#REF!</definedName>
    <definedName name="_______DAT7" localSheetId="17">#REF!</definedName>
    <definedName name="_______DAT7" localSheetId="34">#REF!</definedName>
    <definedName name="_______DAT7" localSheetId="53">#REF!</definedName>
    <definedName name="_______DAT7" localSheetId="5">#REF!</definedName>
    <definedName name="_______DAT7" localSheetId="54">#REF!</definedName>
    <definedName name="_______DAT7">#REF!</definedName>
    <definedName name="_______DAT8">#REF!</definedName>
    <definedName name="_______DAT9" localSheetId="17">#REF!</definedName>
    <definedName name="_______DAT9" localSheetId="34">#REF!</definedName>
    <definedName name="_______DAT9" localSheetId="53">#REF!</definedName>
    <definedName name="_______DAT9" localSheetId="5">#REF!</definedName>
    <definedName name="_______DAT9" localSheetId="54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17">#REF!</definedName>
    <definedName name="_______PG1" localSheetId="34">#REF!</definedName>
    <definedName name="_______PG1" localSheetId="53">#REF!</definedName>
    <definedName name="_______PG1" localSheetId="5">#REF!</definedName>
    <definedName name="_______PG1" localSheetId="52">#REF!</definedName>
    <definedName name="_______PG1" localSheetId="54">#REF!</definedName>
    <definedName name="_______PG1">#REF!</definedName>
    <definedName name="_______PG2" localSheetId="17">#REF!</definedName>
    <definedName name="_______PG2" localSheetId="20">#REF!</definedName>
    <definedName name="_______PG2" localSheetId="34">#REF!</definedName>
    <definedName name="_______PG2" localSheetId="38">#REF!</definedName>
    <definedName name="_______PG2" localSheetId="53">#REF!</definedName>
    <definedName name="_______PG2" localSheetId="4">#REF!</definedName>
    <definedName name="_______PG2" localSheetId="5">#REF!</definedName>
    <definedName name="_______PG2" localSheetId="52">#N/A</definedName>
    <definedName name="_______PG2" localSheetId="54">#N/A</definedName>
    <definedName name="_______PG2" localSheetId="58">#REF!</definedName>
    <definedName name="_______PG2">#REF!</definedName>
    <definedName name="_______PG3">#N/A</definedName>
    <definedName name="_______PG4">#N/A</definedName>
    <definedName name="_______PG511" localSheetId="20">#REF!</definedName>
    <definedName name="_______PG511" localSheetId="34">#REF!</definedName>
    <definedName name="_______PG511" localSheetId="38">#REF!</definedName>
    <definedName name="_______PG511" localSheetId="53">#REF!</definedName>
    <definedName name="_______PG511" localSheetId="4">#REF!</definedName>
    <definedName name="_______PG511" localSheetId="5">#REF!</definedName>
    <definedName name="_______PG511" localSheetId="54">#REF!</definedName>
    <definedName name="_______PG511">#REF!</definedName>
    <definedName name="_______PG514" localSheetId="34">#REF!</definedName>
    <definedName name="_______PG514" localSheetId="53">#REF!</definedName>
    <definedName name="_______PG514" localSheetId="5">#REF!</definedName>
    <definedName name="_______PG514" localSheetId="54">#REF!</definedName>
    <definedName name="_______PG514">#REF!</definedName>
    <definedName name="_______PG518">#REF!</definedName>
    <definedName name="_______PG519" localSheetId="34">#REF!</definedName>
    <definedName name="_______PG519" localSheetId="53">#REF!</definedName>
    <definedName name="_______PG519" localSheetId="5">#REF!</definedName>
    <definedName name="_______PG519" localSheetId="54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17">#REF!</definedName>
    <definedName name="_______VAR1" localSheetId="20">#REF!</definedName>
    <definedName name="_______VAR1" localSheetId="34">#REF!</definedName>
    <definedName name="_______VAR1" localSheetId="38">#REF!</definedName>
    <definedName name="_______VAR1" localSheetId="53">#REF!</definedName>
    <definedName name="_______VAR1" localSheetId="5">#REF!</definedName>
    <definedName name="_______VAR1" localSheetId="54">#REF!</definedName>
    <definedName name="_______VAR1">#REF!</definedName>
    <definedName name="_______VAR2" localSheetId="17">#REF!</definedName>
    <definedName name="_______VAR2" localSheetId="34">#REF!</definedName>
    <definedName name="_______VAR2" localSheetId="53">#REF!</definedName>
    <definedName name="_______VAR2" localSheetId="5">#REF!</definedName>
    <definedName name="_______VAR2" localSheetId="54">#REF!</definedName>
    <definedName name="_______VAR2">#REF!</definedName>
    <definedName name="_______VAR3" localSheetId="17">#REF!</definedName>
    <definedName name="_______VAR3" localSheetId="34">#REF!</definedName>
    <definedName name="_______VAR3" localSheetId="53">#REF!</definedName>
    <definedName name="_______VAR3" localSheetId="5">#REF!</definedName>
    <definedName name="_______VAR3" localSheetId="54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17">#REF!</definedName>
    <definedName name="______DAT1" localSheetId="34">#REF!</definedName>
    <definedName name="______DAT1" localSheetId="53">#REF!</definedName>
    <definedName name="______DAT1" localSheetId="5">#REF!</definedName>
    <definedName name="______DAT1" localSheetId="54">#REF!</definedName>
    <definedName name="______DAT1">#REF!</definedName>
    <definedName name="______DAT10" localSheetId="17">#REF!</definedName>
    <definedName name="______DAT10" localSheetId="34">#REF!</definedName>
    <definedName name="______DAT10" localSheetId="53">#REF!</definedName>
    <definedName name="______DAT10" localSheetId="5">#REF!</definedName>
    <definedName name="______DAT10" localSheetId="54">#REF!</definedName>
    <definedName name="______DAT10">#REF!</definedName>
    <definedName name="______DAT11" localSheetId="17">#REF!</definedName>
    <definedName name="______DAT11" localSheetId="34">#REF!</definedName>
    <definedName name="______DAT11" localSheetId="53">#REF!</definedName>
    <definedName name="______DAT11" localSheetId="5">#REF!</definedName>
    <definedName name="______DAT11" localSheetId="54">#REF!</definedName>
    <definedName name="______DAT11">#REF!</definedName>
    <definedName name="______DAT12" localSheetId="17">#REF!</definedName>
    <definedName name="______DAT12" localSheetId="34">#REF!</definedName>
    <definedName name="______DAT12" localSheetId="53">#REF!</definedName>
    <definedName name="______DAT12" localSheetId="5">#REF!</definedName>
    <definedName name="______DAT12" localSheetId="54">#REF!</definedName>
    <definedName name="______DAT12">#REF!</definedName>
    <definedName name="______DAT13" localSheetId="17">#REF!</definedName>
    <definedName name="______DAT13" localSheetId="34">#REF!</definedName>
    <definedName name="______DAT13" localSheetId="53">#REF!</definedName>
    <definedName name="______DAT13" localSheetId="5">#REF!</definedName>
    <definedName name="______DAT13" localSheetId="54">#REF!</definedName>
    <definedName name="______DAT13">#REF!</definedName>
    <definedName name="______DAT14" localSheetId="17">#REF!</definedName>
    <definedName name="______DAT14" localSheetId="34">#REF!</definedName>
    <definedName name="______DAT14" localSheetId="53">#REF!</definedName>
    <definedName name="______DAT14" localSheetId="5">#REF!</definedName>
    <definedName name="______DAT14" localSheetId="54">#REF!</definedName>
    <definedName name="______DAT14">#REF!</definedName>
    <definedName name="______DAT2" localSheetId="17">#REF!</definedName>
    <definedName name="______DAT2" localSheetId="34">#REF!</definedName>
    <definedName name="______DAT2" localSheetId="53">#REF!</definedName>
    <definedName name="______DAT2" localSheetId="5">#REF!</definedName>
    <definedName name="______DAT2" localSheetId="54">#REF!</definedName>
    <definedName name="______DAT2">#REF!</definedName>
    <definedName name="______DAT3" localSheetId="17">#REF!</definedName>
    <definedName name="______DAT3" localSheetId="34">#REF!</definedName>
    <definedName name="______DAT3" localSheetId="53">#REF!</definedName>
    <definedName name="______DAT3" localSheetId="5">#REF!</definedName>
    <definedName name="______DAT3" localSheetId="54">#REF!</definedName>
    <definedName name="______DAT3">#REF!</definedName>
    <definedName name="______DAT4" localSheetId="17">#REF!</definedName>
    <definedName name="______DAT4" localSheetId="34">#REF!</definedName>
    <definedName name="______DAT4" localSheetId="53">#REF!</definedName>
    <definedName name="______DAT4" localSheetId="5">#REF!</definedName>
    <definedName name="______DAT4" localSheetId="54">#REF!</definedName>
    <definedName name="______DAT4">#REF!</definedName>
    <definedName name="______DAT5" localSheetId="17">#REF!</definedName>
    <definedName name="______DAT5" localSheetId="34">#REF!</definedName>
    <definedName name="______DAT5" localSheetId="53">#REF!</definedName>
    <definedName name="______DAT5" localSheetId="5">#REF!</definedName>
    <definedName name="______DAT5" localSheetId="54">#REF!</definedName>
    <definedName name="______DAT5">#REF!</definedName>
    <definedName name="______DAT6" localSheetId="17">#REF!</definedName>
    <definedName name="______DAT6" localSheetId="34">#REF!</definedName>
    <definedName name="______DAT6" localSheetId="53">#REF!</definedName>
    <definedName name="______DAT6" localSheetId="5">#REF!</definedName>
    <definedName name="______DAT6" localSheetId="54">#REF!</definedName>
    <definedName name="______DAT6">#REF!</definedName>
    <definedName name="______DAT7" localSheetId="17">#REF!</definedName>
    <definedName name="______DAT7" localSheetId="34">#REF!</definedName>
    <definedName name="______DAT7" localSheetId="53">#REF!</definedName>
    <definedName name="______DAT7" localSheetId="5">#REF!</definedName>
    <definedName name="______DAT7" localSheetId="54">#REF!</definedName>
    <definedName name="______DAT7">#REF!</definedName>
    <definedName name="______DAT8" localSheetId="17">#REF!</definedName>
    <definedName name="______DAT8" localSheetId="34">#REF!</definedName>
    <definedName name="______DAT8" localSheetId="53">#REF!</definedName>
    <definedName name="______DAT8" localSheetId="5">#REF!</definedName>
    <definedName name="______DAT8" localSheetId="54">#REF!</definedName>
    <definedName name="______DAT8">#REF!</definedName>
    <definedName name="______DAT9" localSheetId="17">#REF!</definedName>
    <definedName name="______DAT9" localSheetId="34">#REF!</definedName>
    <definedName name="______DAT9" localSheetId="53">#REF!</definedName>
    <definedName name="______DAT9" localSheetId="5">#REF!</definedName>
    <definedName name="______DAT9" localSheetId="54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 localSheetId="17">#REF!</definedName>
    <definedName name="______PG1" localSheetId="34">#REF!</definedName>
    <definedName name="______PG1" localSheetId="53">#REF!</definedName>
    <definedName name="______PG1" localSheetId="5">#REF!</definedName>
    <definedName name="______PG1" localSheetId="52">#REF!</definedName>
    <definedName name="______PG1" localSheetId="54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4">#REF!</definedName>
    <definedName name="______PG511" localSheetId="53">#REF!</definedName>
    <definedName name="______PG511" localSheetId="5">#REF!</definedName>
    <definedName name="______PG511" localSheetId="54">#REF!</definedName>
    <definedName name="______PG511">#REF!</definedName>
    <definedName name="______PG514" localSheetId="34">#REF!</definedName>
    <definedName name="______PG514" localSheetId="53">#REF!</definedName>
    <definedName name="______PG514" localSheetId="5">#REF!</definedName>
    <definedName name="______PG514" localSheetId="54">#REF!</definedName>
    <definedName name="______PG514">#REF!</definedName>
    <definedName name="______PG518" localSheetId="17">#REF!</definedName>
    <definedName name="______PG518" localSheetId="20">#REF!</definedName>
    <definedName name="______PG518" localSheetId="34">#REF!</definedName>
    <definedName name="______PG518" localSheetId="38">#REF!</definedName>
    <definedName name="______PG518" localSheetId="53">#REF!</definedName>
    <definedName name="______PG518" localSheetId="5">#REF!</definedName>
    <definedName name="______PG518" localSheetId="54">#REF!</definedName>
    <definedName name="______PG518">#REF!</definedName>
    <definedName name="______PG519" localSheetId="20">#REF!</definedName>
    <definedName name="______PG519" localSheetId="34">#REF!</definedName>
    <definedName name="______PG519" localSheetId="38">#REF!</definedName>
    <definedName name="______PG519" localSheetId="53">#REF!</definedName>
    <definedName name="______PG519" localSheetId="5">#REF!</definedName>
    <definedName name="______PG519" localSheetId="54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17">#REF!</definedName>
    <definedName name="______VAR1" localSheetId="20">#REF!</definedName>
    <definedName name="______VAR1" localSheetId="34">#REF!</definedName>
    <definedName name="______VAR1" localSheetId="38">#REF!</definedName>
    <definedName name="______VAR1" localSheetId="53">#REF!</definedName>
    <definedName name="______VAR1" localSheetId="5">#REF!</definedName>
    <definedName name="______VAR1" localSheetId="54">#REF!</definedName>
    <definedName name="______VAR1">#REF!</definedName>
    <definedName name="______VAR2" localSheetId="17">#REF!</definedName>
    <definedName name="______VAR2" localSheetId="34">#REF!</definedName>
    <definedName name="______VAR2" localSheetId="53">#REF!</definedName>
    <definedName name="______VAR2" localSheetId="5">#REF!</definedName>
    <definedName name="______VAR2" localSheetId="54">#REF!</definedName>
    <definedName name="______VAR2">#REF!</definedName>
    <definedName name="______VAR3" localSheetId="17">#REF!</definedName>
    <definedName name="______VAR3" localSheetId="34">#REF!</definedName>
    <definedName name="______VAR3" localSheetId="53">#REF!</definedName>
    <definedName name="______VAR3" localSheetId="5">#REF!</definedName>
    <definedName name="______VAR3" localSheetId="54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17">#REF!</definedName>
    <definedName name="_____DAT1" localSheetId="34">#REF!</definedName>
    <definedName name="_____DAT1" localSheetId="53">#REF!</definedName>
    <definedName name="_____DAT1" localSheetId="5">#REF!</definedName>
    <definedName name="_____DAT1" localSheetId="54">#REF!</definedName>
    <definedName name="_____DAT1">#REF!</definedName>
    <definedName name="_____DAT10" localSheetId="17">#REF!</definedName>
    <definedName name="_____DAT10" localSheetId="34">#REF!</definedName>
    <definedName name="_____DAT10" localSheetId="53">#REF!</definedName>
    <definedName name="_____DAT10" localSheetId="5">#REF!</definedName>
    <definedName name="_____DAT10" localSheetId="54">#REF!</definedName>
    <definedName name="_____DAT10">#REF!</definedName>
    <definedName name="_____DAT11" localSheetId="17">#REF!</definedName>
    <definedName name="_____DAT11" localSheetId="34">#REF!</definedName>
    <definedName name="_____DAT11" localSheetId="53">#REF!</definedName>
    <definedName name="_____DAT11" localSheetId="5">#REF!</definedName>
    <definedName name="_____DAT11" localSheetId="54">#REF!</definedName>
    <definedName name="_____DAT11">#REF!</definedName>
    <definedName name="_____DAT12" localSheetId="17">#REF!</definedName>
    <definedName name="_____DAT12" localSheetId="34">#REF!</definedName>
    <definedName name="_____DAT12" localSheetId="53">#REF!</definedName>
    <definedName name="_____DAT12" localSheetId="5">#REF!</definedName>
    <definedName name="_____DAT12" localSheetId="54">#REF!</definedName>
    <definedName name="_____DAT12">#REF!</definedName>
    <definedName name="_____DAT13" localSheetId="17">#REF!</definedName>
    <definedName name="_____DAT13" localSheetId="34">#REF!</definedName>
    <definedName name="_____DAT13" localSheetId="53">#REF!</definedName>
    <definedName name="_____DAT13" localSheetId="5">#REF!</definedName>
    <definedName name="_____DAT13" localSheetId="54">#REF!</definedName>
    <definedName name="_____DAT13">#REF!</definedName>
    <definedName name="_____DAT14" localSheetId="17">#REF!</definedName>
    <definedName name="_____DAT14" localSheetId="34">#REF!</definedName>
    <definedName name="_____DAT14" localSheetId="53">#REF!</definedName>
    <definedName name="_____DAT14" localSheetId="5">#REF!</definedName>
    <definedName name="_____DAT14" localSheetId="54">#REF!</definedName>
    <definedName name="_____DAT14">#REF!</definedName>
    <definedName name="_____DAT2" localSheetId="17">#REF!</definedName>
    <definedName name="_____DAT2" localSheetId="34">#REF!</definedName>
    <definedName name="_____DAT2" localSheetId="53">#REF!</definedName>
    <definedName name="_____DAT2" localSheetId="5">#REF!</definedName>
    <definedName name="_____DAT2" localSheetId="54">#REF!</definedName>
    <definedName name="_____DAT2">#REF!</definedName>
    <definedName name="_____DAT3" localSheetId="17">#REF!</definedName>
    <definedName name="_____DAT3" localSheetId="34">#REF!</definedName>
    <definedName name="_____DAT3" localSheetId="53">#REF!</definedName>
    <definedName name="_____DAT3" localSheetId="5">#REF!</definedName>
    <definedName name="_____DAT3" localSheetId="54">#REF!</definedName>
    <definedName name="_____DAT3">#REF!</definedName>
    <definedName name="_____DAT4" localSheetId="17">#REF!</definedName>
    <definedName name="_____DAT4" localSheetId="34">#REF!</definedName>
    <definedName name="_____DAT4" localSheetId="53">#REF!</definedName>
    <definedName name="_____DAT4" localSheetId="5">#REF!</definedName>
    <definedName name="_____DAT4" localSheetId="54">#REF!</definedName>
    <definedName name="_____DAT4">#REF!</definedName>
    <definedName name="_____DAT5" localSheetId="17">#REF!</definedName>
    <definedName name="_____DAT5" localSheetId="34">#REF!</definedName>
    <definedName name="_____DAT5" localSheetId="53">#REF!</definedName>
    <definedName name="_____DAT5" localSheetId="5">#REF!</definedName>
    <definedName name="_____DAT5" localSheetId="54">#REF!</definedName>
    <definedName name="_____DAT5">#REF!</definedName>
    <definedName name="_____DAT6" localSheetId="17">#REF!</definedName>
    <definedName name="_____DAT6" localSheetId="34">#REF!</definedName>
    <definedName name="_____DAT6" localSheetId="53">#REF!</definedName>
    <definedName name="_____DAT6" localSheetId="5">#REF!</definedName>
    <definedName name="_____DAT6" localSheetId="54">#REF!</definedName>
    <definedName name="_____DAT6">#REF!</definedName>
    <definedName name="_____DAT7" localSheetId="17">#REF!</definedName>
    <definedName name="_____DAT7" localSheetId="34">#REF!</definedName>
    <definedName name="_____DAT7" localSheetId="53">#REF!</definedName>
    <definedName name="_____DAT7" localSheetId="5">#REF!</definedName>
    <definedName name="_____DAT7" localSheetId="54">#REF!</definedName>
    <definedName name="_____DAT7">#REF!</definedName>
    <definedName name="_____DAT8" localSheetId="17">#REF!</definedName>
    <definedName name="_____DAT8" localSheetId="34">#REF!</definedName>
    <definedName name="_____DAT8" localSheetId="53">#REF!</definedName>
    <definedName name="_____DAT8" localSheetId="5">#REF!</definedName>
    <definedName name="_____DAT8" localSheetId="54">#REF!</definedName>
    <definedName name="_____DAT8">#REF!</definedName>
    <definedName name="_____DAT9" localSheetId="17">#REF!</definedName>
    <definedName name="_____DAT9" localSheetId="34">#REF!</definedName>
    <definedName name="_____DAT9" localSheetId="53">#REF!</definedName>
    <definedName name="_____DAT9" localSheetId="5">#REF!</definedName>
    <definedName name="_____DAT9" localSheetId="54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 localSheetId="17">#REF!</definedName>
    <definedName name="_____PG1" localSheetId="34">#REF!</definedName>
    <definedName name="_____PG1" localSheetId="53">#REF!</definedName>
    <definedName name="_____PG1" localSheetId="5">#REF!</definedName>
    <definedName name="_____PG1" localSheetId="52">#REF!</definedName>
    <definedName name="_____PG1" localSheetId="54">#REF!</definedName>
    <definedName name="_____PG1">#REF!</definedName>
    <definedName name="_____PG2" localSheetId="17">#REF!</definedName>
    <definedName name="_____PG2" localSheetId="20">#REF!</definedName>
    <definedName name="_____PG2" localSheetId="34">#REF!</definedName>
    <definedName name="_____PG2" localSheetId="38">#REF!</definedName>
    <definedName name="_____PG2" localSheetId="53">#REF!</definedName>
    <definedName name="_____PG2" localSheetId="4">#REF!</definedName>
    <definedName name="_____PG2" localSheetId="5">#REF!</definedName>
    <definedName name="_____PG2" localSheetId="52">#N/A</definedName>
    <definedName name="_____PG2" localSheetId="54">#N/A</definedName>
    <definedName name="_____PG2" localSheetId="58">#REF!</definedName>
    <definedName name="_____PG2">#REF!</definedName>
    <definedName name="_____PG3">#N/A</definedName>
    <definedName name="_____PG4">#N/A</definedName>
    <definedName name="_____PG511" localSheetId="20">#REF!</definedName>
    <definedName name="_____PG511" localSheetId="34">#REF!</definedName>
    <definedName name="_____PG511" localSheetId="38">#REF!</definedName>
    <definedName name="_____PG511" localSheetId="53">#REF!</definedName>
    <definedName name="_____PG511" localSheetId="4">#REF!</definedName>
    <definedName name="_____PG511" localSheetId="5">#REF!</definedName>
    <definedName name="_____PG511" localSheetId="54">#REF!</definedName>
    <definedName name="_____PG511">#REF!</definedName>
    <definedName name="_____PG514" localSheetId="34">#REF!</definedName>
    <definedName name="_____PG514" localSheetId="53">#REF!</definedName>
    <definedName name="_____PG514" localSheetId="5">#REF!</definedName>
    <definedName name="_____PG514" localSheetId="54">#REF!</definedName>
    <definedName name="_____PG514">#REF!</definedName>
    <definedName name="_____PG518" localSheetId="17">#REF!</definedName>
    <definedName name="_____PG518" localSheetId="20">#REF!</definedName>
    <definedName name="_____PG518" localSheetId="34">#REF!</definedName>
    <definedName name="_____PG518" localSheetId="38">#REF!</definedName>
    <definedName name="_____PG518" localSheetId="53">#REF!</definedName>
    <definedName name="_____PG518" localSheetId="5">#REF!</definedName>
    <definedName name="_____PG518" localSheetId="54">#REF!</definedName>
    <definedName name="_____PG518">#REF!</definedName>
    <definedName name="_____PG519" localSheetId="20">#REF!</definedName>
    <definedName name="_____PG519" localSheetId="34">#REF!</definedName>
    <definedName name="_____PG519" localSheetId="38">#REF!</definedName>
    <definedName name="_____PG519" localSheetId="53">#REF!</definedName>
    <definedName name="_____PG519" localSheetId="5">#REF!</definedName>
    <definedName name="_____PG519" localSheetId="54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17">#REF!</definedName>
    <definedName name="_____VAR1" localSheetId="20">#REF!</definedName>
    <definedName name="_____VAR1" localSheetId="34">#REF!</definedName>
    <definedName name="_____VAR1" localSheetId="38">#REF!</definedName>
    <definedName name="_____VAR1" localSheetId="53">#REF!</definedName>
    <definedName name="_____VAR1" localSheetId="5">#REF!</definedName>
    <definedName name="_____VAR1" localSheetId="54">#REF!</definedName>
    <definedName name="_____VAR1">#REF!</definedName>
    <definedName name="_____VAR2" localSheetId="17">#REF!</definedName>
    <definedName name="_____VAR2" localSheetId="34">#REF!</definedName>
    <definedName name="_____VAR2" localSheetId="53">#REF!</definedName>
    <definedName name="_____VAR2" localSheetId="5">#REF!</definedName>
    <definedName name="_____VAR2" localSheetId="54">#REF!</definedName>
    <definedName name="_____VAR2">#REF!</definedName>
    <definedName name="_____VAR3" localSheetId="17">#REF!</definedName>
    <definedName name="_____VAR3" localSheetId="34">#REF!</definedName>
    <definedName name="_____VAR3" localSheetId="53">#REF!</definedName>
    <definedName name="_____VAR3" localSheetId="5">#REF!</definedName>
    <definedName name="_____VAR3" localSheetId="54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17">#REF!</definedName>
    <definedName name="____DAT1" localSheetId="34">#REF!</definedName>
    <definedName name="____DAT1" localSheetId="53">#REF!</definedName>
    <definedName name="____DAT1" localSheetId="5">#REF!</definedName>
    <definedName name="____DAT1" localSheetId="54">#REF!</definedName>
    <definedName name="____DAT1">#REF!</definedName>
    <definedName name="____DAT10" localSheetId="17">#REF!</definedName>
    <definedName name="____DAT10" localSheetId="34">#REF!</definedName>
    <definedName name="____DAT10" localSheetId="53">#REF!</definedName>
    <definedName name="____DAT10" localSheetId="5">#REF!</definedName>
    <definedName name="____DAT10" localSheetId="54">#REF!</definedName>
    <definedName name="____DAT10">#REF!</definedName>
    <definedName name="____DAT11" localSheetId="17">#REF!</definedName>
    <definedName name="____DAT11" localSheetId="34">#REF!</definedName>
    <definedName name="____DAT11" localSheetId="53">#REF!</definedName>
    <definedName name="____DAT11" localSheetId="5">#REF!</definedName>
    <definedName name="____DAT11" localSheetId="54">#REF!</definedName>
    <definedName name="____DAT11">#REF!</definedName>
    <definedName name="____DAT12" localSheetId="17">#REF!</definedName>
    <definedName name="____DAT12" localSheetId="34">#REF!</definedName>
    <definedName name="____DAT12" localSheetId="53">#REF!</definedName>
    <definedName name="____DAT12" localSheetId="5">#REF!</definedName>
    <definedName name="____DAT12" localSheetId="54">#REF!</definedName>
    <definedName name="____DAT12">#REF!</definedName>
    <definedName name="____DAT13" localSheetId="17">#REF!</definedName>
    <definedName name="____DAT13" localSheetId="34">#REF!</definedName>
    <definedName name="____DAT13" localSheetId="53">#REF!</definedName>
    <definedName name="____DAT13" localSheetId="5">#REF!</definedName>
    <definedName name="____DAT13" localSheetId="54">#REF!</definedName>
    <definedName name="____DAT13">#REF!</definedName>
    <definedName name="____DAT14" localSheetId="17">#REF!</definedName>
    <definedName name="____DAT14" localSheetId="34">#REF!</definedName>
    <definedName name="____DAT14" localSheetId="53">#REF!</definedName>
    <definedName name="____DAT14" localSheetId="5">#REF!</definedName>
    <definedName name="____DAT14" localSheetId="54">#REF!</definedName>
    <definedName name="____DAT14">#REF!</definedName>
    <definedName name="____DAT2" localSheetId="17">#REF!</definedName>
    <definedName name="____DAT2" localSheetId="34">#REF!</definedName>
    <definedName name="____DAT2" localSheetId="53">#REF!</definedName>
    <definedName name="____DAT2" localSheetId="5">#REF!</definedName>
    <definedName name="____DAT2" localSheetId="54">#REF!</definedName>
    <definedName name="____DAT2">#REF!</definedName>
    <definedName name="____DAT3" localSheetId="17">#REF!</definedName>
    <definedName name="____DAT3" localSheetId="34">#REF!</definedName>
    <definedName name="____DAT3" localSheetId="53">#REF!</definedName>
    <definedName name="____DAT3" localSheetId="5">#REF!</definedName>
    <definedName name="____DAT3" localSheetId="54">#REF!</definedName>
    <definedName name="____DAT3">#REF!</definedName>
    <definedName name="____DAT4" localSheetId="17">#REF!</definedName>
    <definedName name="____DAT4" localSheetId="34">#REF!</definedName>
    <definedName name="____DAT4" localSheetId="53">#REF!</definedName>
    <definedName name="____DAT4" localSheetId="5">#REF!</definedName>
    <definedName name="____DAT4" localSheetId="54">#REF!</definedName>
    <definedName name="____DAT4">#REF!</definedName>
    <definedName name="____DAT5" localSheetId="17">#REF!</definedName>
    <definedName name="____DAT5" localSheetId="34">#REF!</definedName>
    <definedName name="____DAT5" localSheetId="53">#REF!</definedName>
    <definedName name="____DAT5" localSheetId="5">#REF!</definedName>
    <definedName name="____DAT5" localSheetId="54">#REF!</definedName>
    <definedName name="____DAT5">#REF!</definedName>
    <definedName name="____DAT6" localSheetId="17">#REF!</definedName>
    <definedName name="____DAT6" localSheetId="34">#REF!</definedName>
    <definedName name="____DAT6" localSheetId="53">#REF!</definedName>
    <definedName name="____DAT6" localSheetId="5">#REF!</definedName>
    <definedName name="____DAT6" localSheetId="54">#REF!</definedName>
    <definedName name="____DAT6">#REF!</definedName>
    <definedName name="____DAT7" localSheetId="17">#REF!</definedName>
    <definedName name="____DAT7" localSheetId="34">#REF!</definedName>
    <definedName name="____DAT7" localSheetId="53">#REF!</definedName>
    <definedName name="____DAT7" localSheetId="5">#REF!</definedName>
    <definedName name="____DAT7" localSheetId="54">#REF!</definedName>
    <definedName name="____DAT7">#REF!</definedName>
    <definedName name="____DAT8" localSheetId="17">#REF!</definedName>
    <definedName name="____DAT8" localSheetId="34">#REF!</definedName>
    <definedName name="____DAT8" localSheetId="53">#REF!</definedName>
    <definedName name="____DAT8" localSheetId="5">#REF!</definedName>
    <definedName name="____DAT8" localSheetId="54">#REF!</definedName>
    <definedName name="____DAT8">#REF!</definedName>
    <definedName name="____DAT9" localSheetId="17">#REF!</definedName>
    <definedName name="____DAT9" localSheetId="34">#REF!</definedName>
    <definedName name="____DAT9" localSheetId="53">#REF!</definedName>
    <definedName name="____DAT9" localSheetId="5">#REF!</definedName>
    <definedName name="____DAT9" localSheetId="54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17">#REF!</definedName>
    <definedName name="____PG1" localSheetId="34">#REF!</definedName>
    <definedName name="____PG1" localSheetId="53">#REF!</definedName>
    <definedName name="____PG1" localSheetId="5">#REF!</definedName>
    <definedName name="____PG1" localSheetId="52">#REF!</definedName>
    <definedName name="____PG1" localSheetId="54">#REF!</definedName>
    <definedName name="____PG1">#REF!</definedName>
    <definedName name="____PG2" localSheetId="17">#REF!</definedName>
    <definedName name="____PG2" localSheetId="20">#REF!</definedName>
    <definedName name="____PG2" localSheetId="34">#REF!</definedName>
    <definedName name="____PG2" localSheetId="38">#REF!</definedName>
    <definedName name="____PG2" localSheetId="53">#REF!</definedName>
    <definedName name="____PG2" localSheetId="4">#REF!</definedName>
    <definedName name="____PG2" localSheetId="5">#REF!</definedName>
    <definedName name="____PG2" localSheetId="52">#N/A</definedName>
    <definedName name="____PG2" localSheetId="54">#N/A</definedName>
    <definedName name="____PG2" localSheetId="58">#REF!</definedName>
    <definedName name="____PG2">#REF!</definedName>
    <definedName name="____PG3">#N/A</definedName>
    <definedName name="____PG4">#N/A</definedName>
    <definedName name="____PG511" localSheetId="20">#REF!</definedName>
    <definedName name="____PG511" localSheetId="34">#REF!</definedName>
    <definedName name="____PG511" localSheetId="38">#REF!</definedName>
    <definedName name="____PG511" localSheetId="53">#REF!</definedName>
    <definedName name="____PG511" localSheetId="4">#REF!</definedName>
    <definedName name="____PG511" localSheetId="5">#REF!</definedName>
    <definedName name="____PG511" localSheetId="54">#REF!</definedName>
    <definedName name="____PG511">#REF!</definedName>
    <definedName name="____PG514" localSheetId="34">#REF!</definedName>
    <definedName name="____PG514" localSheetId="53">#REF!</definedName>
    <definedName name="____PG514" localSheetId="5">#REF!</definedName>
    <definedName name="____PG514" localSheetId="54">#REF!</definedName>
    <definedName name="____PG514">#REF!</definedName>
    <definedName name="____PG518" localSheetId="17">#REF!</definedName>
    <definedName name="____PG518" localSheetId="20">#REF!</definedName>
    <definedName name="____PG518" localSheetId="34">#REF!</definedName>
    <definedName name="____PG518" localSheetId="38">#REF!</definedName>
    <definedName name="____PG518" localSheetId="53">#REF!</definedName>
    <definedName name="____PG518" localSheetId="5">#REF!</definedName>
    <definedName name="____PG518" localSheetId="54">#REF!</definedName>
    <definedName name="____PG518">#REF!</definedName>
    <definedName name="____PG519" localSheetId="20">#REF!</definedName>
    <definedName name="____PG519" localSheetId="34">#REF!</definedName>
    <definedName name="____PG519" localSheetId="38">#REF!</definedName>
    <definedName name="____PG519" localSheetId="53">#REF!</definedName>
    <definedName name="____PG519" localSheetId="5">#REF!</definedName>
    <definedName name="____PG519" localSheetId="54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17">#REF!</definedName>
    <definedName name="____VAR1" localSheetId="20">#REF!</definedName>
    <definedName name="____VAR1" localSheetId="34">#REF!</definedName>
    <definedName name="____VAR1" localSheetId="38">#REF!</definedName>
    <definedName name="____VAR1" localSheetId="53">#REF!</definedName>
    <definedName name="____VAR1" localSheetId="5">#REF!</definedName>
    <definedName name="____VAR1" localSheetId="54">#REF!</definedName>
    <definedName name="____VAR1">#REF!</definedName>
    <definedName name="____VAR2" localSheetId="17">#REF!</definedName>
    <definedName name="____VAR2" localSheetId="34">#REF!</definedName>
    <definedName name="____VAR2" localSheetId="53">#REF!</definedName>
    <definedName name="____VAR2" localSheetId="5">#REF!</definedName>
    <definedName name="____VAR2" localSheetId="54">#REF!</definedName>
    <definedName name="____VAR2">#REF!</definedName>
    <definedName name="____VAR3" localSheetId="17">#REF!</definedName>
    <definedName name="____VAR3" localSheetId="34">#REF!</definedName>
    <definedName name="____VAR3" localSheetId="53">#REF!</definedName>
    <definedName name="____VAR3" localSheetId="5">#REF!</definedName>
    <definedName name="____VAR3" localSheetId="54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17">#REF!</definedName>
    <definedName name="___DAT1" localSheetId="34">#REF!</definedName>
    <definedName name="___DAT1" localSheetId="53">#REF!</definedName>
    <definedName name="___DAT1" localSheetId="5">#REF!</definedName>
    <definedName name="___DAT1" localSheetId="54">#REF!</definedName>
    <definedName name="___DAT1">#REF!</definedName>
    <definedName name="___DAT10" localSheetId="17">#REF!</definedName>
    <definedName name="___DAT10" localSheetId="34">#REF!</definedName>
    <definedName name="___DAT10" localSheetId="53">#REF!</definedName>
    <definedName name="___DAT10" localSheetId="5">#REF!</definedName>
    <definedName name="___DAT10" localSheetId="54">#REF!</definedName>
    <definedName name="___DAT10">#REF!</definedName>
    <definedName name="___DAT11" localSheetId="17">#REF!</definedName>
    <definedName name="___DAT11" localSheetId="34">#REF!</definedName>
    <definedName name="___DAT11" localSheetId="53">#REF!</definedName>
    <definedName name="___DAT11" localSheetId="5">#REF!</definedName>
    <definedName name="___DAT11" localSheetId="54">#REF!</definedName>
    <definedName name="___DAT11">#REF!</definedName>
    <definedName name="___DAT12" localSheetId="17">#REF!</definedName>
    <definedName name="___DAT12" localSheetId="34">#REF!</definedName>
    <definedName name="___DAT12" localSheetId="53">#REF!</definedName>
    <definedName name="___DAT12" localSheetId="5">#REF!</definedName>
    <definedName name="___DAT12" localSheetId="54">#REF!</definedName>
    <definedName name="___DAT12">#REF!</definedName>
    <definedName name="___DAT13" localSheetId="17">#REF!</definedName>
    <definedName name="___DAT13" localSheetId="34">#REF!</definedName>
    <definedName name="___DAT13" localSheetId="53">#REF!</definedName>
    <definedName name="___DAT13" localSheetId="5">#REF!</definedName>
    <definedName name="___DAT13" localSheetId="54">#REF!</definedName>
    <definedName name="___DAT13">#REF!</definedName>
    <definedName name="___DAT14" localSheetId="17">#REF!</definedName>
    <definedName name="___DAT14" localSheetId="34">#REF!</definedName>
    <definedName name="___DAT14" localSheetId="53">#REF!</definedName>
    <definedName name="___DAT14" localSheetId="5">#REF!</definedName>
    <definedName name="___DAT14" localSheetId="54">#REF!</definedName>
    <definedName name="___DAT14">#REF!</definedName>
    <definedName name="___DAT2" localSheetId="17">#REF!</definedName>
    <definedName name="___DAT2" localSheetId="34">#REF!</definedName>
    <definedName name="___DAT2" localSheetId="53">#REF!</definedName>
    <definedName name="___DAT2" localSheetId="5">#REF!</definedName>
    <definedName name="___DAT2" localSheetId="54">#REF!</definedName>
    <definedName name="___DAT2">#REF!</definedName>
    <definedName name="___DAT3" localSheetId="17">#REF!</definedName>
    <definedName name="___DAT3" localSheetId="34">#REF!</definedName>
    <definedName name="___DAT3" localSheetId="53">#REF!</definedName>
    <definedName name="___DAT3" localSheetId="5">#REF!</definedName>
    <definedName name="___DAT3" localSheetId="54">#REF!</definedName>
    <definedName name="___DAT3">#REF!</definedName>
    <definedName name="___DAT4" localSheetId="17">#REF!</definedName>
    <definedName name="___DAT4" localSheetId="34">#REF!</definedName>
    <definedName name="___DAT4" localSheetId="53">#REF!</definedName>
    <definedName name="___DAT4" localSheetId="5">#REF!</definedName>
    <definedName name="___DAT4" localSheetId="54">#REF!</definedName>
    <definedName name="___DAT4">#REF!</definedName>
    <definedName name="___DAT5" localSheetId="17">#REF!</definedName>
    <definedName name="___DAT5" localSheetId="34">#REF!</definedName>
    <definedName name="___DAT5" localSheetId="53">#REF!</definedName>
    <definedName name="___DAT5" localSheetId="5">#REF!</definedName>
    <definedName name="___DAT5" localSheetId="54">#REF!</definedName>
    <definedName name="___DAT5">#REF!</definedName>
    <definedName name="___DAT6" localSheetId="17">#REF!</definedName>
    <definedName name="___DAT6" localSheetId="34">#REF!</definedName>
    <definedName name="___DAT6" localSheetId="53">#REF!</definedName>
    <definedName name="___DAT6" localSheetId="5">#REF!</definedName>
    <definedName name="___DAT6" localSheetId="54">#REF!</definedName>
    <definedName name="___DAT6">#REF!</definedName>
    <definedName name="___DAT7" localSheetId="17">#REF!</definedName>
    <definedName name="___DAT7" localSheetId="34">#REF!</definedName>
    <definedName name="___DAT7" localSheetId="53">#REF!</definedName>
    <definedName name="___DAT7" localSheetId="5">#REF!</definedName>
    <definedName name="___DAT7" localSheetId="54">#REF!</definedName>
    <definedName name="___DAT7">#REF!</definedName>
    <definedName name="___DAT8" localSheetId="17">#REF!</definedName>
    <definedName name="___DAT8" localSheetId="34">#REF!</definedName>
    <definedName name="___DAT8" localSheetId="53">#REF!</definedName>
    <definedName name="___DAT8" localSheetId="5">#REF!</definedName>
    <definedName name="___DAT8" localSheetId="54">#REF!</definedName>
    <definedName name="___DAT8">#REF!</definedName>
    <definedName name="___DAT9" localSheetId="17">#REF!</definedName>
    <definedName name="___DAT9" localSheetId="34">#REF!</definedName>
    <definedName name="___DAT9" localSheetId="53">#REF!</definedName>
    <definedName name="___DAT9" localSheetId="5">#REF!</definedName>
    <definedName name="___DAT9" localSheetId="54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 localSheetId="17">#REF!</definedName>
    <definedName name="___PG1" localSheetId="34">#REF!</definedName>
    <definedName name="___PG1" localSheetId="53">#REF!</definedName>
    <definedName name="___PG1" localSheetId="5">#REF!</definedName>
    <definedName name="___PG1" localSheetId="48">#REF!</definedName>
    <definedName name="___PG1" localSheetId="52">#REF!</definedName>
    <definedName name="___PG1" localSheetId="54">#REF!</definedName>
    <definedName name="___PG1">#REF!</definedName>
    <definedName name="___PG2" localSheetId="17">#REF!</definedName>
    <definedName name="___PG2" localSheetId="20">#REF!</definedName>
    <definedName name="___PG2" localSheetId="34">#REF!</definedName>
    <definedName name="___PG2" localSheetId="38">#REF!</definedName>
    <definedName name="___PG2" localSheetId="53">#REF!</definedName>
    <definedName name="___PG2" localSheetId="5">#REF!</definedName>
    <definedName name="___PG2" localSheetId="48">#REF!</definedName>
    <definedName name="___PG2" localSheetId="52">#N/A</definedName>
    <definedName name="___PG2" localSheetId="54">#N/A</definedName>
    <definedName name="___PG2" localSheetId="58">#REF!</definedName>
    <definedName name="___PG2">#REF!</definedName>
    <definedName name="___PG3">#N/A</definedName>
    <definedName name="___PG4">#N/A</definedName>
    <definedName name="___PG511" localSheetId="20">#REF!</definedName>
    <definedName name="___PG511" localSheetId="34">#REF!</definedName>
    <definedName name="___PG511" localSheetId="38">#REF!</definedName>
    <definedName name="___PG511" localSheetId="53">#REF!</definedName>
    <definedName name="___PG511" localSheetId="5">#REF!</definedName>
    <definedName name="___PG511" localSheetId="54">#REF!</definedName>
    <definedName name="___PG511" localSheetId="58">#REF!</definedName>
    <definedName name="___PG511">#REF!</definedName>
    <definedName name="___PG514" localSheetId="34">#REF!</definedName>
    <definedName name="___PG514" localSheetId="53">#REF!</definedName>
    <definedName name="___PG514" localSheetId="5">#REF!</definedName>
    <definedName name="___PG514" localSheetId="54">#REF!</definedName>
    <definedName name="___PG514">#REF!</definedName>
    <definedName name="___PG518" localSheetId="17">#REF!</definedName>
    <definedName name="___PG518" localSheetId="20">#REF!</definedName>
    <definedName name="___PG518" localSheetId="34">#REF!</definedName>
    <definedName name="___PG518" localSheetId="38">#REF!</definedName>
    <definedName name="___PG518" localSheetId="53">#REF!</definedName>
    <definedName name="___PG518" localSheetId="5">#REF!</definedName>
    <definedName name="___PG518" localSheetId="54">#REF!</definedName>
    <definedName name="___PG518">#REF!</definedName>
    <definedName name="___PG519" localSheetId="20">#REF!</definedName>
    <definedName name="___PG519" localSheetId="34">#REF!</definedName>
    <definedName name="___PG519" localSheetId="38">#REF!</definedName>
    <definedName name="___PG519" localSheetId="53">#REF!</definedName>
    <definedName name="___PG519" localSheetId="5">#REF!</definedName>
    <definedName name="___PG519" localSheetId="54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17">#REF!</definedName>
    <definedName name="___VAR1" localSheetId="20">#REF!</definedName>
    <definedName name="___VAR1" localSheetId="34">#REF!</definedName>
    <definedName name="___VAR1" localSheetId="38">#REF!</definedName>
    <definedName name="___VAR1" localSheetId="53">#REF!</definedName>
    <definedName name="___VAR1" localSheetId="5">#REF!</definedName>
    <definedName name="___VAR1" localSheetId="54">#REF!</definedName>
    <definedName name="___VAR1">#REF!</definedName>
    <definedName name="___VAR2" localSheetId="17">#REF!</definedName>
    <definedName name="___VAR2" localSheetId="34">#REF!</definedName>
    <definedName name="___VAR2" localSheetId="53">#REF!</definedName>
    <definedName name="___VAR2" localSheetId="5">#REF!</definedName>
    <definedName name="___VAR2" localSheetId="54">#REF!</definedName>
    <definedName name="___VAR2">#REF!</definedName>
    <definedName name="___VAR3" localSheetId="17">#REF!</definedName>
    <definedName name="___VAR3" localSheetId="34">#REF!</definedName>
    <definedName name="___VAR3" localSheetId="53">#REF!</definedName>
    <definedName name="___VAR3" localSheetId="5">#REF!</definedName>
    <definedName name="___VAR3" localSheetId="54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34" hidden="1">#REF!</definedName>
    <definedName name="__123Graph_A" localSheetId="38" hidden="1">#REF!</definedName>
    <definedName name="__123Graph_A" localSheetId="5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48" hidden="1">#REF!</definedName>
    <definedName name="__123Graph_A" localSheetId="54" hidden="1">#REF!</definedName>
    <definedName name="__123Graph_A" localSheetId="58" hidden="1">#REF!</definedName>
    <definedName name="__123Graph_A" hidden="1">#REF!</definedName>
    <definedName name="__123Graph_AGraph2" localSheetId="34" hidden="1">#REF!</definedName>
    <definedName name="__123Graph_AGraph2" localSheetId="38" hidden="1">#REF!</definedName>
    <definedName name="__123Graph_AGraph2" localSheetId="53" hidden="1">#REF!</definedName>
    <definedName name="__123Graph_AGraph2" localSheetId="4" hidden="1">#REF!</definedName>
    <definedName name="__123Graph_AGraph2" localSheetId="5" hidden="1">#REF!</definedName>
    <definedName name="__123Graph_AGraph2" localSheetId="58" hidden="1">#REF!</definedName>
    <definedName name="__123Graph_AGraph2" hidden="1">#REF!</definedName>
    <definedName name="__123Graph_AGraph4" localSheetId="34" hidden="1">#REF!</definedName>
    <definedName name="__123Graph_AGraph4" localSheetId="38" hidden="1">#REF!</definedName>
    <definedName name="__123Graph_AGraph4" localSheetId="53" hidden="1">#REF!</definedName>
    <definedName name="__123Graph_AGraph4" localSheetId="4" hidden="1">#REF!</definedName>
    <definedName name="__123Graph_AGraph4" localSheetId="5" hidden="1">#REF!</definedName>
    <definedName name="__123Graph_AGraph4" localSheetId="58" hidden="1">#REF!</definedName>
    <definedName name="__123Graph_AGraph4" hidden="1">#REF!</definedName>
    <definedName name="__123Graph_B" localSheetId="34" hidden="1">#REF!</definedName>
    <definedName name="__123Graph_B" localSheetId="38" hidden="1">#REF!</definedName>
    <definedName name="__123Graph_B" localSheetId="53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48" hidden="1">#REF!</definedName>
    <definedName name="__123Graph_B" localSheetId="54" hidden="1">#REF!</definedName>
    <definedName name="__123Graph_B" localSheetId="58" hidden="1">#REF!</definedName>
    <definedName name="__123Graph_B" hidden="1">#REF!</definedName>
    <definedName name="__123Graph_C" localSheetId="34" hidden="1">#REF!</definedName>
    <definedName name="__123Graph_C" localSheetId="38" hidden="1">#REF!</definedName>
    <definedName name="__123Graph_C" localSheetId="5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48" hidden="1">#REF!</definedName>
    <definedName name="__123Graph_C" localSheetId="54" hidden="1">#REF!</definedName>
    <definedName name="__123Graph_C" localSheetId="58" hidden="1">#REF!</definedName>
    <definedName name="__123Graph_C" hidden="1">#REF!</definedName>
    <definedName name="__123Graph_CCHART1" localSheetId="34" hidden="1">#REF!</definedName>
    <definedName name="__123Graph_CCHART1" localSheetId="53" hidden="1">#REF!</definedName>
    <definedName name="__123Graph_CCHART1" localSheetId="5" hidden="1">#REF!</definedName>
    <definedName name="__123Graph_CCHART1" hidden="1">#REF!</definedName>
    <definedName name="__123Graph_CCHART2" localSheetId="34" hidden="1">#REF!</definedName>
    <definedName name="__123Graph_CCHART2" localSheetId="53" hidden="1">#REF!</definedName>
    <definedName name="__123Graph_CCHART2" localSheetId="5" hidden="1">#REF!</definedName>
    <definedName name="__123Graph_CCHART2" hidden="1">#REF!</definedName>
    <definedName name="__123Graph_CCHART3" localSheetId="34" hidden="1">#REF!</definedName>
    <definedName name="__123Graph_CCHART3" localSheetId="53" hidden="1">#REF!</definedName>
    <definedName name="__123Graph_CCHART3" localSheetId="5" hidden="1">#REF!</definedName>
    <definedName name="__123Graph_CCHART3" hidden="1">#REF!</definedName>
    <definedName name="__123Graph_CCHART4" localSheetId="34" hidden="1">#REF!</definedName>
    <definedName name="__123Graph_CCHART4" localSheetId="53" hidden="1">#REF!</definedName>
    <definedName name="__123Graph_CCHART4" localSheetId="5" hidden="1">#REF!</definedName>
    <definedName name="__123Graph_CCHART4" hidden="1">#REF!</definedName>
    <definedName name="__123Graph_CCHART5" localSheetId="34" hidden="1">#REF!</definedName>
    <definedName name="__123Graph_CCHART5" localSheetId="53" hidden="1">#REF!</definedName>
    <definedName name="__123Graph_CCHART5" localSheetId="5" hidden="1">#REF!</definedName>
    <definedName name="__123Graph_CCHART5" hidden="1">#REF!</definedName>
    <definedName name="__123Graph_D" localSheetId="34" hidden="1">#REF!</definedName>
    <definedName name="__123Graph_D" localSheetId="38" hidden="1">#REF!</definedName>
    <definedName name="__123Graph_D" localSheetId="53" hidden="1">#REF!</definedName>
    <definedName name="__123Graph_D" localSheetId="4" hidden="1">#REF!</definedName>
    <definedName name="__123Graph_D" localSheetId="5" hidden="1">#REF!</definedName>
    <definedName name="__123Graph_D" localSheetId="7" hidden="1">#REF!</definedName>
    <definedName name="__123Graph_D" localSheetId="8" hidden="1">#REF!</definedName>
    <definedName name="__123Graph_D" localSheetId="48" hidden="1">#REF!</definedName>
    <definedName name="__123Graph_D" localSheetId="54" hidden="1">#REF!</definedName>
    <definedName name="__123Graph_D" localSheetId="58" hidden="1">#REF!</definedName>
    <definedName name="__123Graph_D" hidden="1">#REF!</definedName>
    <definedName name="__123Graph_DCHART1" localSheetId="34" hidden="1">#REF!</definedName>
    <definedName name="__123Graph_DCHART1" localSheetId="53" hidden="1">#REF!</definedName>
    <definedName name="__123Graph_DCHART1" localSheetId="5" hidden="1">#REF!</definedName>
    <definedName name="__123Graph_DCHART1" hidden="1">#REF!</definedName>
    <definedName name="__123Graph_DCHART2" localSheetId="34" hidden="1">#REF!</definedName>
    <definedName name="__123Graph_DCHART2" localSheetId="53" hidden="1">#REF!</definedName>
    <definedName name="__123Graph_DCHART2" localSheetId="5" hidden="1">#REF!</definedName>
    <definedName name="__123Graph_DCHART2" hidden="1">#REF!</definedName>
    <definedName name="__123Graph_DCHART3" localSheetId="34" hidden="1">#REF!</definedName>
    <definedName name="__123Graph_DCHART3" localSheetId="53" hidden="1">#REF!</definedName>
    <definedName name="__123Graph_DCHART3" localSheetId="5" hidden="1">#REF!</definedName>
    <definedName name="__123Graph_DCHART3" hidden="1">#REF!</definedName>
    <definedName name="__123Graph_DCHART4" localSheetId="34" hidden="1">#REF!</definedName>
    <definedName name="__123Graph_DCHART4" localSheetId="53" hidden="1">#REF!</definedName>
    <definedName name="__123Graph_DCHART4" localSheetId="5" hidden="1">#REF!</definedName>
    <definedName name="__123Graph_DCHART4" hidden="1">#REF!</definedName>
    <definedName name="__123Graph_DCHART5" localSheetId="34" hidden="1">#REF!</definedName>
    <definedName name="__123Graph_DCHART5" localSheetId="53" hidden="1">#REF!</definedName>
    <definedName name="__123Graph_DCHART5" localSheetId="5" hidden="1">#REF!</definedName>
    <definedName name="__123Graph_DCHART5" hidden="1">#REF!</definedName>
    <definedName name="__123Graph_E" localSheetId="34" hidden="1">#REF!</definedName>
    <definedName name="__123Graph_E" localSheetId="38" hidden="1">#REF!</definedName>
    <definedName name="__123Graph_E" localSheetId="53" hidden="1">#REF!</definedName>
    <definedName name="__123Graph_E" localSheetId="4" hidden="1">#REF!</definedName>
    <definedName name="__123Graph_E" localSheetId="5" hidden="1">#REF!</definedName>
    <definedName name="__123Graph_E" localSheetId="7" hidden="1">#REF!</definedName>
    <definedName name="__123Graph_E" localSheetId="8" hidden="1">#REF!</definedName>
    <definedName name="__123Graph_E" localSheetId="48" hidden="1">#REF!</definedName>
    <definedName name="__123Graph_E" localSheetId="54" hidden="1">#REF!</definedName>
    <definedName name="__123Graph_E" localSheetId="58" hidden="1">#REF!</definedName>
    <definedName name="__123Graph_E" hidden="1">#REF!</definedName>
    <definedName name="__123Graph_F" hidden="1">#REF!</definedName>
    <definedName name="__123Graph_FCHART4" localSheetId="34" hidden="1">#REF!</definedName>
    <definedName name="__123Graph_FCHART4" localSheetId="53" hidden="1">#REF!</definedName>
    <definedName name="__123Graph_FCHART4" localSheetId="5" hidden="1">#REF!</definedName>
    <definedName name="__123Graph_FCHART4" hidden="1">#REF!</definedName>
    <definedName name="__123Graph_FCHART5" localSheetId="34" hidden="1">#REF!</definedName>
    <definedName name="__123Graph_FCHART5" localSheetId="53" hidden="1">#REF!</definedName>
    <definedName name="__123Graph_FCHART5" localSheetId="5" hidden="1">#REF!</definedName>
    <definedName name="__123Graph_FCHART5" hidden="1">#REF!</definedName>
    <definedName name="__123Graph_X" localSheetId="34" hidden="1">#REF!</definedName>
    <definedName name="__123Graph_X" localSheetId="38" hidden="1">#REF!</definedName>
    <definedName name="__123Graph_X" localSheetId="53" hidden="1">#REF!</definedName>
    <definedName name="__123Graph_X" localSheetId="4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48" hidden="1">#REF!</definedName>
    <definedName name="__123Graph_X" localSheetId="54" hidden="1">#REF!</definedName>
    <definedName name="__123Graph_X" localSheetId="5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17">#REF!</definedName>
    <definedName name="__DAT1" localSheetId="34">#REF!</definedName>
    <definedName name="__DAT1" localSheetId="53">#REF!</definedName>
    <definedName name="__DAT1" localSheetId="5">#REF!</definedName>
    <definedName name="__DAT1" localSheetId="52">#REF!</definedName>
    <definedName name="__DAT1" localSheetId="54">#REF!</definedName>
    <definedName name="__DAT1">#REF!</definedName>
    <definedName name="__DAT10" localSheetId="17">#REF!</definedName>
    <definedName name="__DAT10" localSheetId="34">#REF!</definedName>
    <definedName name="__DAT10" localSheetId="53">#REF!</definedName>
    <definedName name="__DAT10" localSheetId="5">#REF!</definedName>
    <definedName name="__DAT10" localSheetId="52">#REF!</definedName>
    <definedName name="__DAT10" localSheetId="54">#REF!</definedName>
    <definedName name="__DAT10">#REF!</definedName>
    <definedName name="__DAT11" localSheetId="17">#REF!</definedName>
    <definedName name="__DAT11" localSheetId="34">#REF!</definedName>
    <definedName name="__DAT11" localSheetId="53">#REF!</definedName>
    <definedName name="__DAT11" localSheetId="5">#REF!</definedName>
    <definedName name="__DAT11" localSheetId="52">#REF!</definedName>
    <definedName name="__DAT11" localSheetId="54">#REF!</definedName>
    <definedName name="__DAT11">#REF!</definedName>
    <definedName name="__DAT12" localSheetId="17">#REF!</definedName>
    <definedName name="__DAT12" localSheetId="34">#REF!</definedName>
    <definedName name="__DAT12" localSheetId="53">#REF!</definedName>
    <definedName name="__DAT12" localSheetId="5">#REF!</definedName>
    <definedName name="__DAT12" localSheetId="52">#REF!</definedName>
    <definedName name="__DAT12" localSheetId="54">#REF!</definedName>
    <definedName name="__DAT12">#REF!</definedName>
    <definedName name="__DAT13" localSheetId="17">#REF!</definedName>
    <definedName name="__DAT13" localSheetId="34">#REF!</definedName>
    <definedName name="__DAT13" localSheetId="53">#REF!</definedName>
    <definedName name="__DAT13" localSheetId="5">#REF!</definedName>
    <definedName name="__DAT13" localSheetId="52">#REF!</definedName>
    <definedName name="__DAT13" localSheetId="54">#REF!</definedName>
    <definedName name="__DAT13">#REF!</definedName>
    <definedName name="__DAT14" localSheetId="17">#REF!</definedName>
    <definedName name="__DAT14" localSheetId="34">#REF!</definedName>
    <definedName name="__DAT14" localSheetId="53">#REF!</definedName>
    <definedName name="__DAT14" localSheetId="5">#REF!</definedName>
    <definedName name="__DAT14" localSheetId="52">#REF!</definedName>
    <definedName name="__DAT14" localSheetId="54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7">#REF!</definedName>
    <definedName name="__DAT2" localSheetId="34">#REF!</definedName>
    <definedName name="__DAT2" localSheetId="53">#REF!</definedName>
    <definedName name="__DAT2" localSheetId="5">#REF!</definedName>
    <definedName name="__DAT2" localSheetId="52">#REF!</definedName>
    <definedName name="__DAT2" localSheetId="54">#REF!</definedName>
    <definedName name="__DAT2">#REF!</definedName>
    <definedName name="__DAT20">#REF!</definedName>
    <definedName name="__DAT21">#REF!</definedName>
    <definedName name="__DAT3" localSheetId="17">#REF!</definedName>
    <definedName name="__DAT3" localSheetId="34">#REF!</definedName>
    <definedName name="__DAT3" localSheetId="53">#REF!</definedName>
    <definedName name="__DAT3" localSheetId="5">#REF!</definedName>
    <definedName name="__DAT3" localSheetId="52">#REF!</definedName>
    <definedName name="__DAT3" localSheetId="54">#REF!</definedName>
    <definedName name="__DAT3">#REF!</definedName>
    <definedName name="__DAT4" localSheetId="17">#REF!</definedName>
    <definedName name="__DAT4" localSheetId="34">#REF!</definedName>
    <definedName name="__DAT4" localSheetId="53">#REF!</definedName>
    <definedName name="__DAT4" localSheetId="5">#REF!</definedName>
    <definedName name="__DAT4" localSheetId="52">#REF!</definedName>
    <definedName name="__DAT4" localSheetId="54">#REF!</definedName>
    <definedName name="__DAT4">#REF!</definedName>
    <definedName name="__DAT5" localSheetId="17">#REF!</definedName>
    <definedName name="__DAT5" localSheetId="34">#REF!</definedName>
    <definedName name="__DAT5" localSheetId="53">#REF!</definedName>
    <definedName name="__DAT5" localSheetId="5">#REF!</definedName>
    <definedName name="__DAT5" localSheetId="52">#REF!</definedName>
    <definedName name="__DAT5" localSheetId="54">#REF!</definedName>
    <definedName name="__DAT5">#REF!</definedName>
    <definedName name="__DAT6" localSheetId="17">#REF!</definedName>
    <definedName name="__DAT6" localSheetId="34">#REF!</definedName>
    <definedName name="__DAT6" localSheetId="53">#REF!</definedName>
    <definedName name="__DAT6" localSheetId="5">#REF!</definedName>
    <definedName name="__DAT6" localSheetId="52">#REF!</definedName>
    <definedName name="__DAT6" localSheetId="54">#REF!</definedName>
    <definedName name="__DAT6">#REF!</definedName>
    <definedName name="__DAT7" localSheetId="17">#REF!</definedName>
    <definedName name="__DAT7" localSheetId="34">#REF!</definedName>
    <definedName name="__DAT7" localSheetId="53">#REF!</definedName>
    <definedName name="__DAT7" localSheetId="5">#REF!</definedName>
    <definedName name="__DAT7" localSheetId="52">#REF!</definedName>
    <definedName name="__DAT7" localSheetId="54">#REF!</definedName>
    <definedName name="__DAT7">#REF!</definedName>
    <definedName name="__DAT8" localSheetId="17">#REF!</definedName>
    <definedName name="__DAT8" localSheetId="34">#REF!</definedName>
    <definedName name="__DAT8" localSheetId="53">#REF!</definedName>
    <definedName name="__DAT8" localSheetId="5">#REF!</definedName>
    <definedName name="__DAT8" localSheetId="52">#REF!</definedName>
    <definedName name="__DAT8" localSheetId="54">#REF!</definedName>
    <definedName name="__DAT8">#REF!</definedName>
    <definedName name="__DAT9" localSheetId="17">#REF!</definedName>
    <definedName name="__DAT9" localSheetId="34">#REF!</definedName>
    <definedName name="__DAT9" localSheetId="53">#REF!</definedName>
    <definedName name="__DAT9" localSheetId="5">#REF!</definedName>
    <definedName name="__DAT9" localSheetId="52">#REF!</definedName>
    <definedName name="__DAT9" localSheetId="54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17">#REF!</definedName>
    <definedName name="__PG1" localSheetId="34">#REF!</definedName>
    <definedName name="__PG1" localSheetId="53">#REF!</definedName>
    <definedName name="__PG1" localSheetId="5">#REF!</definedName>
    <definedName name="__PG1" localSheetId="43">#REF!</definedName>
    <definedName name="__PG1" localSheetId="48">#REF!</definedName>
    <definedName name="__PG1" localSheetId="52">#REF!</definedName>
    <definedName name="__PG1" localSheetId="54">#REF!</definedName>
    <definedName name="__PG1">#REF!</definedName>
    <definedName name="__PG2" localSheetId="17">#REF!</definedName>
    <definedName name="__PG2" localSheetId="34">#REF!</definedName>
    <definedName name="__PG2" localSheetId="53">#REF!</definedName>
    <definedName name="__PG2" localSheetId="5">#REF!</definedName>
    <definedName name="__PG2" localSheetId="43">#REF!</definedName>
    <definedName name="__PG2" localSheetId="48">#REF!</definedName>
    <definedName name="__PG2" localSheetId="52">#N/A</definedName>
    <definedName name="__PG2" localSheetId="54">#N/A</definedName>
    <definedName name="__PG2">#REF!</definedName>
    <definedName name="__PG3">#N/A</definedName>
    <definedName name="__PG4">#N/A</definedName>
    <definedName name="__PG511" localSheetId="34">#REF!</definedName>
    <definedName name="__PG511" localSheetId="53">#REF!</definedName>
    <definedName name="__PG511" localSheetId="5">#REF!</definedName>
    <definedName name="__PG511" localSheetId="52">#REF!</definedName>
    <definedName name="__PG511" localSheetId="54">#REF!</definedName>
    <definedName name="__PG511">#REF!</definedName>
    <definedName name="__PG514" localSheetId="34">#REF!</definedName>
    <definedName name="__PG514" localSheetId="53">#REF!</definedName>
    <definedName name="__PG514" localSheetId="5">#REF!</definedName>
    <definedName name="__PG514" localSheetId="52">#REF!</definedName>
    <definedName name="__PG514" localSheetId="54">#REF!</definedName>
    <definedName name="__PG514">#REF!</definedName>
    <definedName name="__PG518" localSheetId="17">#REF!</definedName>
    <definedName name="__PG518" localSheetId="34">#REF!</definedName>
    <definedName name="__PG518" localSheetId="53">#REF!</definedName>
    <definedName name="__PG518" localSheetId="5">#REF!</definedName>
    <definedName name="__PG518" localSheetId="52">#REF!</definedName>
    <definedName name="__PG518" localSheetId="54">#REF!</definedName>
    <definedName name="__PG518">#REF!</definedName>
    <definedName name="__PG519" localSheetId="34">#REF!</definedName>
    <definedName name="__PG519" localSheetId="53">#REF!</definedName>
    <definedName name="__PG519" localSheetId="5">#REF!</definedName>
    <definedName name="__PG519" localSheetId="52">#REF!</definedName>
    <definedName name="__PG519" localSheetId="54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17">#REF!</definedName>
    <definedName name="__VAR1" localSheetId="34">#REF!</definedName>
    <definedName name="__VAR1" localSheetId="53">#REF!</definedName>
    <definedName name="__VAR1" localSheetId="5">#REF!</definedName>
    <definedName name="__VAR1" localSheetId="52">#REF!</definedName>
    <definedName name="__VAR1" localSheetId="54">#REF!</definedName>
    <definedName name="__VAR1">#REF!</definedName>
    <definedName name="__VAR2" localSheetId="17">#REF!</definedName>
    <definedName name="__VAR2" localSheetId="34">#REF!</definedName>
    <definedName name="__VAR2" localSheetId="53">#REF!</definedName>
    <definedName name="__VAR2" localSheetId="5">#REF!</definedName>
    <definedName name="__VAR2" localSheetId="52">#REF!</definedName>
    <definedName name="__VAR2" localSheetId="54">#REF!</definedName>
    <definedName name="__VAR2">#REF!</definedName>
    <definedName name="__VAR3" localSheetId="17">#REF!</definedName>
    <definedName name="__VAR3" localSheetId="34">#REF!</definedName>
    <definedName name="__VAR3" localSheetId="53">#REF!</definedName>
    <definedName name="__VAR3" localSheetId="5">#REF!</definedName>
    <definedName name="__VAR3" localSheetId="52">#REF!</definedName>
    <definedName name="__VAR3" localSheetId="54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 localSheetId="17">#REF!</definedName>
    <definedName name="_1" localSheetId="34">#REF!</definedName>
    <definedName name="_1" localSheetId="38">#REF!</definedName>
    <definedName name="_1" localSheetId="53">#REF!</definedName>
    <definedName name="_1" localSheetId="4">#REF!</definedName>
    <definedName name="_1" localSheetId="5">#REF!</definedName>
    <definedName name="_1" localSheetId="58">#REF!</definedName>
    <definedName name="_1">#REF!</definedName>
    <definedName name="_1_0_0ROUN" localSheetId="34">#REF!</definedName>
    <definedName name="_1_0_0ROUN" localSheetId="53">#REF!</definedName>
    <definedName name="_1_0_0ROUN" localSheetId="5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 localSheetId="17">#REF!</definedName>
    <definedName name="_11111" localSheetId="34">#REF!</definedName>
    <definedName name="_11111" localSheetId="53">#REF!</definedName>
    <definedName name="_11111" localSheetId="5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localSheetId="17" hidden="1">#REF!</definedName>
    <definedName name="_123Graph_CHART3" localSheetId="34" hidden="1">#REF!</definedName>
    <definedName name="_123Graph_CHART3" localSheetId="38" hidden="1">#REF!</definedName>
    <definedName name="_123Graph_CHART3" localSheetId="53" hidden="1">#REF!</definedName>
    <definedName name="_123Graph_CHART3" localSheetId="4" hidden="1">#REF!</definedName>
    <definedName name="_123Graph_CHART3" localSheetId="5" hidden="1">#REF!</definedName>
    <definedName name="_123Graph_CHART3" localSheetId="58" hidden="1">#REF!</definedName>
    <definedName name="_123Graph_CHART3" hidden="1">#REF!</definedName>
    <definedName name="_123Graph_E" localSheetId="17" hidden="1">#REF!</definedName>
    <definedName name="_123Graph_E" localSheetId="20" hidden="1">#REF!</definedName>
    <definedName name="_123Graph_E" localSheetId="34" hidden="1">#REF!</definedName>
    <definedName name="_123Graph_E" localSheetId="53" hidden="1">#REF!</definedName>
    <definedName name="_123Graph_E" localSheetId="4" hidden="1">#REF!</definedName>
    <definedName name="_123Graph_E" localSheetId="7" hidden="1">#REF!</definedName>
    <definedName name="_123Graph_E" localSheetId="8" hidden="1">#REF!</definedName>
    <definedName name="_123Graph_E" localSheetId="58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34">#REF!</definedName>
    <definedName name="_1807" localSheetId="38">#REF!</definedName>
    <definedName name="_1807" localSheetId="53">#REF!</definedName>
    <definedName name="_1807" localSheetId="4">#REF!</definedName>
    <definedName name="_1807" localSheetId="5">#REF!</definedName>
    <definedName name="_1807" localSheetId="43">#REF!</definedName>
    <definedName name="_1807" localSheetId="48">#REF!</definedName>
    <definedName name="_1807" localSheetId="52">#REF!</definedName>
    <definedName name="_1807" localSheetId="54">#REF!</definedName>
    <definedName name="_1807" localSheetId="58">#REF!</definedName>
    <definedName name="_1807">#REF!</definedName>
    <definedName name="_1808" localSheetId="34">#REF!</definedName>
    <definedName name="_1808" localSheetId="38">#REF!</definedName>
    <definedName name="_1808" localSheetId="53">#REF!</definedName>
    <definedName name="_1808" localSheetId="4">#REF!</definedName>
    <definedName name="_1808" localSheetId="5">#REF!</definedName>
    <definedName name="_1808" localSheetId="43">#REF!</definedName>
    <definedName name="_1808" localSheetId="48">#REF!</definedName>
    <definedName name="_1808" localSheetId="52">#REF!</definedName>
    <definedName name="_1808" localSheetId="54">#REF!</definedName>
    <definedName name="_1808" localSheetId="58">#REF!</definedName>
    <definedName name="_1808">#REF!</definedName>
    <definedName name="_1809" localSheetId="34">#REF!</definedName>
    <definedName name="_1809" localSheetId="38">#REF!</definedName>
    <definedName name="_1809" localSheetId="53">#REF!</definedName>
    <definedName name="_1809" localSheetId="4">#REF!</definedName>
    <definedName name="_1809" localSheetId="5">#REF!</definedName>
    <definedName name="_1809" localSheetId="43">#REF!</definedName>
    <definedName name="_1809" localSheetId="48">#REF!</definedName>
    <definedName name="_1809" localSheetId="52">#REF!</definedName>
    <definedName name="_1809" localSheetId="54">#REF!</definedName>
    <definedName name="_1809" localSheetId="5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34">#REF!</definedName>
    <definedName name="_1810" localSheetId="38">#REF!</definedName>
    <definedName name="_1810" localSheetId="53">#REF!</definedName>
    <definedName name="_1810" localSheetId="4">#REF!</definedName>
    <definedName name="_1810" localSheetId="5">#REF!</definedName>
    <definedName name="_1810" localSheetId="43">#REF!</definedName>
    <definedName name="_1810" localSheetId="48">#REF!</definedName>
    <definedName name="_1810" localSheetId="52">#REF!</definedName>
    <definedName name="_1810" localSheetId="54">#REF!</definedName>
    <definedName name="_1810" localSheetId="58">#REF!</definedName>
    <definedName name="_1810">#REF!</definedName>
    <definedName name="_1812" localSheetId="34">#REF!</definedName>
    <definedName name="_1812" localSheetId="38">#REF!</definedName>
    <definedName name="_1812" localSheetId="53">#REF!</definedName>
    <definedName name="_1812" localSheetId="4">#REF!</definedName>
    <definedName name="_1812" localSheetId="5">#REF!</definedName>
    <definedName name="_1812" localSheetId="43">#REF!</definedName>
    <definedName name="_1812" localSheetId="48">#REF!</definedName>
    <definedName name="_1812" localSheetId="52">#REF!</definedName>
    <definedName name="_1812" localSheetId="54">#REF!</definedName>
    <definedName name="_1812" localSheetId="58">#REF!</definedName>
    <definedName name="_1812">#REF!</definedName>
    <definedName name="_1818" localSheetId="34">#REF!</definedName>
    <definedName name="_1818" localSheetId="38">#REF!</definedName>
    <definedName name="_1818" localSheetId="53">#REF!</definedName>
    <definedName name="_1818" localSheetId="4">#REF!</definedName>
    <definedName name="_1818" localSheetId="5">#REF!</definedName>
    <definedName name="_1818" localSheetId="43">#REF!</definedName>
    <definedName name="_1818" localSheetId="48">#REF!</definedName>
    <definedName name="_1818" localSheetId="52">#REF!</definedName>
    <definedName name="_1818" localSheetId="54">#REF!</definedName>
    <definedName name="_1818" localSheetId="5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34">#REF!</definedName>
    <definedName name="_1820" localSheetId="38">#REF!</definedName>
    <definedName name="_1820" localSheetId="53">#REF!</definedName>
    <definedName name="_1820" localSheetId="4">#REF!</definedName>
    <definedName name="_1820" localSheetId="5">#REF!</definedName>
    <definedName name="_1820" localSheetId="43">#REF!</definedName>
    <definedName name="_1820" localSheetId="48">#REF!</definedName>
    <definedName name="_1820" localSheetId="52">#REF!</definedName>
    <definedName name="_1820" localSheetId="54">#REF!</definedName>
    <definedName name="_1820" localSheetId="5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 localSheetId="17">#REF!</definedName>
    <definedName name="_19903" localSheetId="20">#REF!</definedName>
    <definedName name="_19903" localSheetId="34">#REF!</definedName>
    <definedName name="_19903" localSheetId="38">#REF!</definedName>
    <definedName name="_19903" localSheetId="53">#REF!</definedName>
    <definedName name="_19903" localSheetId="4">#REF!</definedName>
    <definedName name="_19903" localSheetId="5">#REF!</definedName>
    <definedName name="_19903">#REF!</definedName>
    <definedName name="_1995_COSTS">#REF!</definedName>
    <definedName name="_1PREFERRED_STOCK">#REF!</definedName>
    <definedName name="_2" localSheetId="17">#REF!</definedName>
    <definedName name="_2" localSheetId="20">#REF!</definedName>
    <definedName name="_2" localSheetId="34">#REF!</definedName>
    <definedName name="_2" localSheetId="38">#REF!</definedName>
    <definedName name="_2" localSheetId="53">#REF!</definedName>
    <definedName name="_2" localSheetId="4">#REF!</definedName>
    <definedName name="_2" localSheetId="5">#REF!</definedName>
    <definedName name="_2" localSheetId="58">#REF!</definedName>
    <definedName name="_2">#REF!</definedName>
    <definedName name="_2_0_0ROUN" localSheetId="34">#REF!</definedName>
    <definedName name="_2_0_0ROUN" localSheetId="53">#REF!</definedName>
    <definedName name="_2_0_0ROUN" localSheetId="5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 localSheetId="17">#REF!</definedName>
    <definedName name="_20014" localSheetId="20">#REF!</definedName>
    <definedName name="_20014" localSheetId="34">#REF!</definedName>
    <definedName name="_20014" localSheetId="38">#REF!</definedName>
    <definedName name="_20014" localSheetId="53">#REF!</definedName>
    <definedName name="_20014" localSheetId="4">#REF!</definedName>
    <definedName name="_20014" localSheetId="5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 localSheetId="17">#REF!</definedName>
    <definedName name="_24939" localSheetId="20">#REF!</definedName>
    <definedName name="_24939" localSheetId="34">#REF!</definedName>
    <definedName name="_24939" localSheetId="38">#REF!</definedName>
    <definedName name="_24939" localSheetId="53">#REF!</definedName>
    <definedName name="_24939" localSheetId="4">#REF!</definedName>
    <definedName name="_24939" localSheetId="5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 localSheetId="17">#REF!</definedName>
    <definedName name="_25004" localSheetId="34">#REF!</definedName>
    <definedName name="_25004" localSheetId="53">#REF!</definedName>
    <definedName name="_25004" localSheetId="5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 localSheetId="17">#REF!</definedName>
    <definedName name="_28" localSheetId="20">#REF!</definedName>
    <definedName name="_28" localSheetId="34">#REF!</definedName>
    <definedName name="_28" localSheetId="38">#REF!</definedName>
    <definedName name="_28" localSheetId="53">#REF!</definedName>
    <definedName name="_28" localSheetId="4">#REF!</definedName>
    <definedName name="_28" localSheetId="5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 localSheetId="17">#REF!</definedName>
    <definedName name="_3" localSheetId="34">#REF!</definedName>
    <definedName name="_3" localSheetId="53">#REF!</definedName>
    <definedName name="_3" localSheetId="5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17">#REF!</definedName>
    <definedName name="_422" localSheetId="34">#REF!</definedName>
    <definedName name="_422" localSheetId="53">#REF!</definedName>
    <definedName name="_422" localSheetId="5">#REF!</definedName>
    <definedName name="_422" localSheetId="52">#REF!</definedName>
    <definedName name="_422" localSheetId="54">#REF!</definedName>
    <definedName name="_422">#REF!</definedName>
    <definedName name="_423" localSheetId="17">#REF!</definedName>
    <definedName name="_423" localSheetId="34">#REF!</definedName>
    <definedName name="_423" localSheetId="53">#REF!</definedName>
    <definedName name="_423" localSheetId="5">#REF!</definedName>
    <definedName name="_423" localSheetId="52">#REF!</definedName>
    <definedName name="_423" localSheetId="54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34">#REF!</definedName>
    <definedName name="_9000" localSheetId="38">#REF!</definedName>
    <definedName name="_9000" localSheetId="53">#REF!</definedName>
    <definedName name="_9000" localSheetId="4">#REF!</definedName>
    <definedName name="_9000" localSheetId="5">#REF!</definedName>
    <definedName name="_9000" localSheetId="43">#REF!</definedName>
    <definedName name="_9000" localSheetId="48">#REF!</definedName>
    <definedName name="_9000" localSheetId="52">#REF!</definedName>
    <definedName name="_9000" localSheetId="54">#REF!</definedName>
    <definedName name="_9000" localSheetId="5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34">#REF!</definedName>
    <definedName name="_9310" localSheetId="38">#REF!</definedName>
    <definedName name="_9310" localSheetId="53">#REF!</definedName>
    <definedName name="_9310" localSheetId="4">#REF!</definedName>
    <definedName name="_9310" localSheetId="5">#REF!</definedName>
    <definedName name="_9310" localSheetId="43">#REF!</definedName>
    <definedName name="_9310" localSheetId="48">#REF!</definedName>
    <definedName name="_9310" localSheetId="52">#REF!</definedName>
    <definedName name="_9310" localSheetId="54">#REF!</definedName>
    <definedName name="_9310" localSheetId="58">#REF!</definedName>
    <definedName name="_9310">#REF!</definedName>
    <definedName name="_9325" localSheetId="34">#REF!</definedName>
    <definedName name="_9325" localSheetId="38">#REF!</definedName>
    <definedName name="_9325" localSheetId="53">#REF!</definedName>
    <definedName name="_9325" localSheetId="4">#REF!</definedName>
    <definedName name="_9325" localSheetId="5">#REF!</definedName>
    <definedName name="_9325" localSheetId="43">#REF!</definedName>
    <definedName name="_9325" localSheetId="48">#REF!</definedName>
    <definedName name="_9325" localSheetId="52">#REF!</definedName>
    <definedName name="_9325" localSheetId="54">#REF!</definedName>
    <definedName name="_9325" localSheetId="58">#REF!</definedName>
    <definedName name="_9325">#REF!</definedName>
    <definedName name="_9330" localSheetId="34">#REF!</definedName>
    <definedName name="_9330" localSheetId="38">#REF!</definedName>
    <definedName name="_9330" localSheetId="53">#REF!</definedName>
    <definedName name="_9330" localSheetId="4">#REF!</definedName>
    <definedName name="_9330" localSheetId="5">#REF!</definedName>
    <definedName name="_9330" localSheetId="43">#REF!</definedName>
    <definedName name="_9330" localSheetId="48">#REF!</definedName>
    <definedName name="_9330" localSheetId="52">#REF!</definedName>
    <definedName name="_9330" localSheetId="54">#REF!</definedName>
    <definedName name="_9330" localSheetId="58">#REF!</definedName>
    <definedName name="_9330">#REF!</definedName>
    <definedName name="_9350" localSheetId="17">#REF!</definedName>
    <definedName name="_9350" localSheetId="20">#REF!</definedName>
    <definedName name="_9350" localSheetId="34">#REF!</definedName>
    <definedName name="_9350" localSheetId="38">#REF!</definedName>
    <definedName name="_9350" localSheetId="53">#REF!</definedName>
    <definedName name="_9350" localSheetId="4">#REF!</definedName>
    <definedName name="_9350" localSheetId="5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 localSheetId="17">#REF!</definedName>
    <definedName name="_9461" localSheetId="34">#REF!</definedName>
    <definedName name="_9461" localSheetId="53">#REF!</definedName>
    <definedName name="_9461" localSheetId="5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localSheetId="17" hidden="1">#REF!</definedName>
    <definedName name="_AMO_SingleObject_157336487_ROM_F0.SEC2.Print_1.SEC1.SEC1.BDY.REV_MO_201601_Data_Set_WORK_BILLDET1" localSheetId="34" hidden="1">#REF!</definedName>
    <definedName name="_AMO_SingleObject_157336487_ROM_F0.SEC2.Print_1.SEC1.SEC1.BDY.REV_MO_201601_Data_Set_WORK_BILLDET1" localSheetId="53" hidden="1">#REF!</definedName>
    <definedName name="_AMO_SingleObject_157336487_ROM_F0.SEC2.Print_1.SEC1.SEC1.BDY.REV_MO_201601_Data_Set_WORK_BILLDET1" localSheetId="4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17" hidden="1">#REF!</definedName>
    <definedName name="_AMO_SingleObject_157336487_ROM_F0.SEC2.Print_1.SEC1.SEC1.HDR.REV_MO_201601" localSheetId="34" hidden="1">#REF!</definedName>
    <definedName name="_AMO_SingleObject_157336487_ROM_F0.SEC2.Print_1.SEC1.SEC1.HDR.REV_MO_201601" localSheetId="53" hidden="1">#REF!</definedName>
    <definedName name="_AMO_SingleObject_157336487_ROM_F0.SEC2.Print_1.SEC1.SEC1.HDR.REV_MO_201601" localSheetId="4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17" hidden="1">#REF!</definedName>
    <definedName name="_AMO_SingleObject_157336487_ROM_F0.SEC2.Print_1.SEC1.SEC2.BDY.REV_MO_201602_Data_Set_WORK_BILLDET1" localSheetId="34" hidden="1">#REF!</definedName>
    <definedName name="_AMO_SingleObject_157336487_ROM_F0.SEC2.Print_1.SEC1.SEC2.BDY.REV_MO_201602_Data_Set_WORK_BILLDET1" localSheetId="53" hidden="1">#REF!</definedName>
    <definedName name="_AMO_SingleObject_157336487_ROM_F0.SEC2.Print_1.SEC1.SEC2.BDY.REV_MO_201602_Data_Set_WORK_BILLDET1" localSheetId="4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17" hidden="1">#REF!</definedName>
    <definedName name="_AMO_SingleObject_157336487_ROM_F0.SEC2.Print_1.SEC1.SEC2.HDR.REV_MO_201602" localSheetId="34" hidden="1">#REF!</definedName>
    <definedName name="_AMO_SingleObject_157336487_ROM_F0.SEC2.Print_1.SEC1.SEC2.HDR.REV_MO_201602" localSheetId="53" hidden="1">#REF!</definedName>
    <definedName name="_AMO_SingleObject_157336487_ROM_F0.SEC2.Print_1.SEC1.SEC2.HDR.REV_MO_201602" localSheetId="4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17" hidden="1">#REF!</definedName>
    <definedName name="_AMO_SingleObject_157336487_ROM_F0.SEC2.Print_1.SEC1.SEC3.BDY.REV_MO_201603_Data_Set_WORK_BILLDET1" localSheetId="34" hidden="1">#REF!</definedName>
    <definedName name="_AMO_SingleObject_157336487_ROM_F0.SEC2.Print_1.SEC1.SEC3.BDY.REV_MO_201603_Data_Set_WORK_BILLDET1" localSheetId="53" hidden="1">#REF!</definedName>
    <definedName name="_AMO_SingleObject_157336487_ROM_F0.SEC2.Print_1.SEC1.SEC3.BDY.REV_MO_201603_Data_Set_WORK_BILLDET1" localSheetId="4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17" hidden="1">#REF!</definedName>
    <definedName name="_AMO_SingleObject_157336487_ROM_F0.SEC2.Print_1.SEC1.SEC3.HDR.REV_MO_201603" localSheetId="34" hidden="1">#REF!</definedName>
    <definedName name="_AMO_SingleObject_157336487_ROM_F0.SEC2.Print_1.SEC1.SEC3.HDR.REV_MO_201603" localSheetId="53" hidden="1">#REF!</definedName>
    <definedName name="_AMO_SingleObject_157336487_ROM_F0.SEC2.Print_1.SEC1.SEC3.HDR.REV_MO_201603" localSheetId="4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17" hidden="1">#REF!</definedName>
    <definedName name="_AMO_SingleObject_157336487_ROM_F0.SEC2.Print_1.SEC1.SEC4.BDY.REV_MO_999999_Data_Set_WORK_BILLDET1" localSheetId="34" hidden="1">#REF!</definedName>
    <definedName name="_AMO_SingleObject_157336487_ROM_F0.SEC2.Print_1.SEC1.SEC4.BDY.REV_MO_999999_Data_Set_WORK_BILLDET1" localSheetId="53" hidden="1">#REF!</definedName>
    <definedName name="_AMO_SingleObject_157336487_ROM_F0.SEC2.Print_1.SEC1.SEC4.BDY.REV_MO_999999_Data_Set_WORK_BILLDET1" localSheetId="4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17" hidden="1">#REF!</definedName>
    <definedName name="_AMO_SingleObject_157336487_ROM_F0.SEC2.Print_1.SEC1.SEC4.HDR.REV_MO_999999" localSheetId="34" hidden="1">#REF!</definedName>
    <definedName name="_AMO_SingleObject_157336487_ROM_F0.SEC2.Print_1.SEC1.SEC4.HDR.REV_MO_999999" localSheetId="53" hidden="1">#REF!</definedName>
    <definedName name="_AMO_SingleObject_157336487_ROM_F0.SEC2.Print_1.SEC1.SEC4.HDR.REV_MO_999999" localSheetId="4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 localSheetId="17">#REF!</definedName>
    <definedName name="_bad1" localSheetId="34">#REF!</definedName>
    <definedName name="_bad1" localSheetId="53">#REF!</definedName>
    <definedName name="_bad1" localSheetId="5">#REF!</definedName>
    <definedName name="_bad1">#REF!</definedName>
    <definedName name="_bad2" localSheetId="38">#REF!</definedName>
    <definedName name="_bad2" localSheetId="53">#REF!</definedName>
    <definedName name="_bad2" localSheetId="4">#REF!</definedName>
    <definedName name="_bad2" localSheetId="58">#REF!</definedName>
    <definedName name="_bad2">#REF!</definedName>
    <definedName name="_bad3" localSheetId="17">#REF!</definedName>
    <definedName name="_bad3" localSheetId="20">#REF!</definedName>
    <definedName name="_bad3" localSheetId="34">#REF!</definedName>
    <definedName name="_bad3" localSheetId="38">#REF!</definedName>
    <definedName name="_bad3" localSheetId="53">#REF!</definedName>
    <definedName name="_bad3" localSheetId="4">#REF!</definedName>
    <definedName name="_bad3" localSheetId="5">#REF!</definedName>
    <definedName name="_bad3">#REF!</definedName>
    <definedName name="_bad4" localSheetId="38">#REF!</definedName>
    <definedName name="_bad4" localSheetId="53">#REF!</definedName>
    <definedName name="_bad4" localSheetId="4">#REF!</definedName>
    <definedName name="_bad4" localSheetId="58">#REF!</definedName>
    <definedName name="_bad4">#REF!</definedName>
    <definedName name="_bad5" localSheetId="38">#REF!</definedName>
    <definedName name="_bad5" localSheetId="53">#REF!</definedName>
    <definedName name="_bad5" localSheetId="4">#REF!</definedName>
    <definedName name="_bad5" localSheetId="58">#REF!</definedName>
    <definedName name="_bad5">#REF!</definedName>
    <definedName name="_balance" localSheetId="17">#REF!</definedName>
    <definedName name="_balance" localSheetId="34">#REF!</definedName>
    <definedName name="_balance" localSheetId="53">#REF!</definedName>
    <definedName name="_balance" localSheetId="5">#REF!</definedName>
    <definedName name="_balance" localSheetId="52">#REF!</definedName>
    <definedName name="_balance" localSheetId="54">#REF!</definedName>
    <definedName name="_balance">#REF!</definedName>
    <definedName name="_BDE1">#REF!</definedName>
    <definedName name="_BDE2">#REF!</definedName>
    <definedName name="_C">#REF!</definedName>
    <definedName name="_DAT1" localSheetId="17">#REF!</definedName>
    <definedName name="_DAT1" localSheetId="34">#REF!</definedName>
    <definedName name="_DAT1" localSheetId="53">#REF!</definedName>
    <definedName name="_DAT1" localSheetId="5">#REF!</definedName>
    <definedName name="_DAT1" localSheetId="48">#REF!</definedName>
    <definedName name="_DAT1">#REF!</definedName>
    <definedName name="_DAT10" localSheetId="17">#REF!</definedName>
    <definedName name="_DAT10" localSheetId="34">#REF!</definedName>
    <definedName name="_DAT10" localSheetId="53">#REF!</definedName>
    <definedName name="_DAT10" localSheetId="5">#REF!</definedName>
    <definedName name="_DAT10">#REF!</definedName>
    <definedName name="_DAT11" localSheetId="17">#REF!</definedName>
    <definedName name="_DAT11" localSheetId="34">#REF!</definedName>
    <definedName name="_DAT11" localSheetId="53">#REF!</definedName>
    <definedName name="_DAT11" localSheetId="5">#REF!</definedName>
    <definedName name="_DAT11">#REF!</definedName>
    <definedName name="_DAT12" localSheetId="17">#REF!</definedName>
    <definedName name="_DAT12" localSheetId="34">#REF!</definedName>
    <definedName name="_DAT12" localSheetId="53">#REF!</definedName>
    <definedName name="_DAT12" localSheetId="5">#REF!</definedName>
    <definedName name="_DAT12">#REF!</definedName>
    <definedName name="_DAT13" localSheetId="17">#REF!</definedName>
    <definedName name="_DAT13" localSheetId="34">#REF!</definedName>
    <definedName name="_DAT13" localSheetId="53">#REF!</definedName>
    <definedName name="_DAT13" localSheetId="5">#REF!</definedName>
    <definedName name="_DAT13">#REF!</definedName>
    <definedName name="_DAT14" localSheetId="17">#REF!</definedName>
    <definedName name="_DAT14" localSheetId="34">#REF!</definedName>
    <definedName name="_DAT14" localSheetId="53">#REF!</definedName>
    <definedName name="_DAT14" localSheetId="5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17">#REF!</definedName>
    <definedName name="_DAT2" localSheetId="34">#REF!</definedName>
    <definedName name="_DAT2" localSheetId="53">#REF!</definedName>
    <definedName name="_DAT2" localSheetId="5">#REF!</definedName>
    <definedName name="_DAT2" localSheetId="48">#REF!</definedName>
    <definedName name="_DAT2" localSheetId="52">#REF!</definedName>
    <definedName name="_DAT2" localSheetId="54">#REF!</definedName>
    <definedName name="_DAT2">#REF!</definedName>
    <definedName name="_DAT20">#REF!</definedName>
    <definedName name="_DAT21">#REF!</definedName>
    <definedName name="_DAT3" localSheetId="17">#REF!</definedName>
    <definedName name="_DAT3" localSheetId="34">#REF!</definedName>
    <definedName name="_DAT3" localSheetId="53">#REF!</definedName>
    <definedName name="_DAT3" localSheetId="5">#REF!</definedName>
    <definedName name="_DAT3" localSheetId="48">#REF!</definedName>
    <definedName name="_DAT3">#REF!</definedName>
    <definedName name="_DAT4" localSheetId="17">#REF!</definedName>
    <definedName name="_DAT4" localSheetId="34">#REF!</definedName>
    <definedName name="_DAT4" localSheetId="53">#REF!</definedName>
    <definedName name="_DAT4" localSheetId="5">#REF!</definedName>
    <definedName name="_DAT4" localSheetId="48">#REF!</definedName>
    <definedName name="_DAT4">#REF!</definedName>
    <definedName name="_DAT5" localSheetId="17">#REF!</definedName>
    <definedName name="_DAT5" localSheetId="34">#REF!</definedName>
    <definedName name="_DAT5" localSheetId="53">#REF!</definedName>
    <definedName name="_DAT5" localSheetId="5">#REF!</definedName>
    <definedName name="_DAT5" localSheetId="48">#REF!</definedName>
    <definedName name="_DAT5" localSheetId="52">#REF!</definedName>
    <definedName name="_DAT5" localSheetId="54">#REF!</definedName>
    <definedName name="_DAT5">#REF!</definedName>
    <definedName name="_DAT6" localSheetId="17">#REF!</definedName>
    <definedName name="_DAT6" localSheetId="34">#REF!</definedName>
    <definedName name="_DAT6" localSheetId="53">#REF!</definedName>
    <definedName name="_DAT6" localSheetId="5">#REF!</definedName>
    <definedName name="_DAT6" localSheetId="48">#REF!</definedName>
    <definedName name="_DAT6">#REF!</definedName>
    <definedName name="_DAT7" localSheetId="17">#REF!</definedName>
    <definedName name="_DAT7" localSheetId="34">#REF!</definedName>
    <definedName name="_DAT7" localSheetId="53">#REF!</definedName>
    <definedName name="_DAT7" localSheetId="5">#REF!</definedName>
    <definedName name="_DAT7" localSheetId="48">#REF!</definedName>
    <definedName name="_DAT7">#REF!</definedName>
    <definedName name="_DAT8" localSheetId="17">#REF!</definedName>
    <definedName name="_DAT8" localSheetId="34">#REF!</definedName>
    <definedName name="_DAT8" localSheetId="53">#REF!</definedName>
    <definedName name="_DAT8" localSheetId="5">#REF!</definedName>
    <definedName name="_DAT8" localSheetId="48">#REF!</definedName>
    <definedName name="_DAT8" localSheetId="52">#REF!</definedName>
    <definedName name="_DAT8" localSheetId="54">#REF!</definedName>
    <definedName name="_DAT8">#REF!</definedName>
    <definedName name="_DAT9" localSheetId="17">#REF!</definedName>
    <definedName name="_DAT9" localSheetId="34">#REF!</definedName>
    <definedName name="_DAT9" localSheetId="53">#REF!</definedName>
    <definedName name="_DAT9" localSheetId="5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17" hidden="1">#REF!</definedName>
    <definedName name="_Fill" localSheetId="34" hidden="1">#REF!</definedName>
    <definedName name="_Fill" localSheetId="38" hidden="1">#REF!</definedName>
    <definedName name="_Fill" localSheetId="5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48" hidden="1">#REF!</definedName>
    <definedName name="_Fill" localSheetId="52" hidden="1">#REF!</definedName>
    <definedName name="_Fill" localSheetId="54" hidden="1">#REF!</definedName>
    <definedName name="_Fill" localSheetId="5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34" hidden="1">#REF!</definedName>
    <definedName name="_Key1" localSheetId="38" hidden="1">#REF!</definedName>
    <definedName name="_Key1" localSheetId="53" hidden="1">#REF!</definedName>
    <definedName name="_Key1" localSheetId="4" hidden="1">#REF!</definedName>
    <definedName name="_Key1" localSheetId="5" hidden="1">#REF!</definedName>
    <definedName name="_Key1" localSheetId="43" hidden="1">#REF!</definedName>
    <definedName name="_Key1" localSheetId="48" hidden="1">#REF!</definedName>
    <definedName name="_Key1" localSheetId="52" hidden="1">#REF!</definedName>
    <definedName name="_Key1" localSheetId="54" hidden="1">#REF!</definedName>
    <definedName name="_Key1" localSheetId="58" hidden="1">#REF!</definedName>
    <definedName name="_Key1" hidden="1">#REF!</definedName>
    <definedName name="_Key2" localSheetId="34" hidden="1">#REF!</definedName>
    <definedName name="_Key2" localSheetId="38" hidden="1">#REF!</definedName>
    <definedName name="_Key2" localSheetId="53" hidden="1">#REF!</definedName>
    <definedName name="_Key2" localSheetId="4" hidden="1">#REF!</definedName>
    <definedName name="_Key2" localSheetId="5" hidden="1">#REF!</definedName>
    <definedName name="_Key2" localSheetId="43" hidden="1">#REF!</definedName>
    <definedName name="_Key2" localSheetId="48" hidden="1">#REF!</definedName>
    <definedName name="_Key2" localSheetId="52" hidden="1">#REF!</definedName>
    <definedName name="_Key2" localSheetId="54" hidden="1">#REF!</definedName>
    <definedName name="_Key2" localSheetId="5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17">#REF!</definedName>
    <definedName name="_PG1" localSheetId="34">#REF!</definedName>
    <definedName name="_PG1" localSheetId="53">#REF!</definedName>
    <definedName name="_PG1" localSheetId="5">#REF!</definedName>
    <definedName name="_PG1" localSheetId="43">#REF!</definedName>
    <definedName name="_PG1" localSheetId="48">#REF!</definedName>
    <definedName name="_PG1" localSheetId="52">#REF!</definedName>
    <definedName name="_PG1" localSheetId="54">#REF!</definedName>
    <definedName name="_PG1">#REF!</definedName>
    <definedName name="_PG1998">#REF!</definedName>
    <definedName name="_pg19982">#REF!</definedName>
    <definedName name="_PG2" localSheetId="17">#REF!</definedName>
    <definedName name="_PG2" localSheetId="34">#REF!</definedName>
    <definedName name="_PG2" localSheetId="53">#REF!</definedName>
    <definedName name="_PG2" localSheetId="5">#REF!</definedName>
    <definedName name="_PG2" localSheetId="43">#REF!</definedName>
    <definedName name="_PG2" localSheetId="48">#REF!</definedName>
    <definedName name="_PG2" localSheetId="52">#REF!</definedName>
    <definedName name="_PG2" localSheetId="54">#REF!</definedName>
    <definedName name="_PG2">#REF!</definedName>
    <definedName name="_PG3">#N/A</definedName>
    <definedName name="_PG4">#N/A</definedName>
    <definedName name="_PG511" localSheetId="17">#REF!</definedName>
    <definedName name="_PG511" localSheetId="34">#REF!</definedName>
    <definedName name="_PG511" localSheetId="53">#REF!</definedName>
    <definedName name="_PG511" localSheetId="5">#REF!</definedName>
    <definedName name="_PG511">#REF!</definedName>
    <definedName name="_PG514" localSheetId="34">#REF!</definedName>
    <definedName name="_PG514" localSheetId="53">#REF!</definedName>
    <definedName name="_PG514" localSheetId="5">#REF!</definedName>
    <definedName name="_PG514">#REF!</definedName>
    <definedName name="_PG518" localSheetId="17">#REF!</definedName>
    <definedName name="_PG518" localSheetId="34">#REF!</definedName>
    <definedName name="_PG518" localSheetId="53">#REF!</definedName>
    <definedName name="_PG518" localSheetId="5">#REF!</definedName>
    <definedName name="_PG518" localSheetId="52">#REF!</definedName>
    <definedName name="_PG518" localSheetId="54">#REF!</definedName>
    <definedName name="_PG518">#REF!</definedName>
    <definedName name="_PG519" localSheetId="17">#REF!</definedName>
    <definedName name="_PG519" localSheetId="34">#REF!</definedName>
    <definedName name="_PG519" localSheetId="53">#REF!</definedName>
    <definedName name="_PG519" localSheetId="5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34" hidden="1">#REF!</definedName>
    <definedName name="_Sort" localSheetId="38" hidden="1">#REF!</definedName>
    <definedName name="_Sort" localSheetId="53" hidden="1">#REF!</definedName>
    <definedName name="_Sort" localSheetId="4" hidden="1">#REF!</definedName>
    <definedName name="_Sort" localSheetId="5" hidden="1">#REF!</definedName>
    <definedName name="_Sort" localSheetId="43" hidden="1">#REF!</definedName>
    <definedName name="_Sort" localSheetId="48" hidden="1">#REF!</definedName>
    <definedName name="_Sort" localSheetId="52" hidden="1">#REF!</definedName>
    <definedName name="_Sort" localSheetId="54" hidden="1">#REF!</definedName>
    <definedName name="_Sort" localSheetId="5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17">#REF!</definedName>
    <definedName name="_TB" localSheetId="34">#REF!</definedName>
    <definedName name="_TB" localSheetId="53">#REF!</definedName>
    <definedName name="_TB" localSheetId="5">#REF!</definedName>
    <definedName name="_TB" localSheetId="52">#REF!</definedName>
    <definedName name="_TB" localSheetId="54">#REF!</definedName>
    <definedName name="_TB">#REF!</definedName>
    <definedName name="_TB601" localSheetId="17">#REF!</definedName>
    <definedName name="_TB601" localSheetId="34">#REF!</definedName>
    <definedName name="_TB601" localSheetId="53">#REF!</definedName>
    <definedName name="_TB601" localSheetId="5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 localSheetId="17">#REF!</definedName>
    <definedName name="_VAR1" localSheetId="34">#REF!</definedName>
    <definedName name="_VAR1" localSheetId="53">#REF!</definedName>
    <definedName name="_VAR1" localSheetId="5">#REF!</definedName>
    <definedName name="_VAR1">#REF!</definedName>
    <definedName name="_VAR2" localSheetId="17">#REF!</definedName>
    <definedName name="_VAR2" localSheetId="34">#REF!</definedName>
    <definedName name="_VAR2" localSheetId="53">#REF!</definedName>
    <definedName name="_VAR2" localSheetId="5">#REF!</definedName>
    <definedName name="_VAR2">#REF!</definedName>
    <definedName name="_VAR3" localSheetId="17">#REF!</definedName>
    <definedName name="_VAR3" localSheetId="34">#REF!</definedName>
    <definedName name="_VAR3" localSheetId="53">#REF!</definedName>
    <definedName name="_VAR3" localSheetId="5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7" hidden="1">{#N/A,#N/A,TRUE,"SDGE";#N/A,#N/A,TRUE,"GBU";#N/A,#N/A,TRUE,"TBU";#N/A,#N/A,TRUE,"EDBU";#N/A,#N/A,TRUE,"ExclCC"}</definedName>
    <definedName name="a" localSheetId="20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38" hidden="1">{#N/A,#N/A,TRUE,"SDGE";#N/A,#N/A,TRUE,"GBU";#N/A,#N/A,TRUE,"TBU";#N/A,#N/A,TRUE,"EDBU";#N/A,#N/A,TRUE,"ExclCC"}</definedName>
    <definedName name="a" localSheetId="42" hidden="1">{#N/A,#N/A,TRUE,"SDGE";#N/A,#N/A,TRUE,"GBU";#N/A,#N/A,TRUE,"TBU";#N/A,#N/A,TRUE,"EDBU";#N/A,#N/A,TRUE,"ExclCC"}</definedName>
    <definedName name="a" localSheetId="53" hidden="1">{#N/A,#N/A,TRUE,"SDGE";#N/A,#N/A,TRUE,"GBU";#N/A,#N/A,TRUE,"TBU";#N/A,#N/A,TRUE,"EDBU";#N/A,#N/A,TRUE,"ExclCC"}</definedName>
    <definedName name="a" localSheetId="4" hidden="1">{#N/A,#N/A,TRUE,"SDGE";#N/A,#N/A,TRUE,"GBU";#N/A,#N/A,TRUE,"TBU";#N/A,#N/A,TRUE,"EDBU";#N/A,#N/A,TRUE,"ExclCC"}</definedName>
    <definedName name="A" localSheetId="48">#REF!</definedName>
    <definedName name="A" localSheetId="52">#REF!</definedName>
    <definedName name="A" localSheetId="54">#REF!</definedName>
    <definedName name="a" localSheetId="58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17">#REF!</definedName>
    <definedName name="Activity" localSheetId="34">#REF!</definedName>
    <definedName name="Activity" localSheetId="53">#REF!</definedName>
    <definedName name="Activity" localSheetId="5">#REF!</definedName>
    <definedName name="Activity" localSheetId="52">#REF!</definedName>
    <definedName name="Activity" localSheetId="54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 localSheetId="17">#REF!</definedName>
    <definedName name="Adj_2190047" localSheetId="34">#REF!</definedName>
    <definedName name="Adj_2190047" localSheetId="53">#REF!</definedName>
    <definedName name="Adj_2190047" localSheetId="5">#REF!</definedName>
    <definedName name="Adj_2190047" localSheetId="52">#REF!</definedName>
    <definedName name="Adj_2190047" localSheetId="54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localSheetId="17" hidden="1">#REF!</definedName>
    <definedName name="AG" localSheetId="20" hidden="1">#REF!</definedName>
    <definedName name="AG" localSheetId="34" hidden="1">#REF!</definedName>
    <definedName name="AG" localSheetId="38" hidden="1">#REF!</definedName>
    <definedName name="AG" localSheetId="53" hidden="1">#REF!</definedName>
    <definedName name="AG" localSheetId="4" hidden="1">#REF!</definedName>
    <definedName name="AG" localSheetId="5" hidden="1">#REF!</definedName>
    <definedName name="AG" localSheetId="58" hidden="1">#REF!</definedName>
    <definedName name="AG" hidden="1">#REF!</definedName>
    <definedName name="AG_EleSpilt2008" localSheetId="17">#REF!</definedName>
    <definedName name="AG_EleSpilt2008" localSheetId="34">#REF!</definedName>
    <definedName name="AG_EleSpilt2008" localSheetId="53">#REF!</definedName>
    <definedName name="AG_EleSpilt2008" localSheetId="5">#REF!</definedName>
    <definedName name="AG_EleSpilt2008" localSheetId="43">#REF!</definedName>
    <definedName name="AG_EleSpilt2008" localSheetId="48">#REF!</definedName>
    <definedName name="AG_EleSpilt2008">#REF!</definedName>
    <definedName name="AG_EleSplit2008" localSheetId="17">#REF!</definedName>
    <definedName name="AG_EleSplit2008" localSheetId="34">#REF!</definedName>
    <definedName name="AG_EleSplit2008" localSheetId="53">#REF!</definedName>
    <definedName name="AG_EleSplit2008" localSheetId="5">#REF!</definedName>
    <definedName name="AG_EleSplit2008" localSheetId="43">#REF!</definedName>
    <definedName name="AG_EleSplit2008" localSheetId="48">#REF!</definedName>
    <definedName name="AG_EleSplit2008">#REF!</definedName>
    <definedName name="AG_GasSplit2008" localSheetId="17">#REF!</definedName>
    <definedName name="AG_GasSplit2008" localSheetId="34">#REF!</definedName>
    <definedName name="AG_GasSplit2008" localSheetId="53">#REF!</definedName>
    <definedName name="AG_GasSplit2008" localSheetId="5">#REF!</definedName>
    <definedName name="AG_GasSplit2008" localSheetId="43">#REF!</definedName>
    <definedName name="AG_GasSplit2008" localSheetId="48">#REF!</definedName>
    <definedName name="AG_GasSplit2008">#REF!</definedName>
    <definedName name="AJUSTE">#REF!</definedName>
    <definedName name="ALERT2" localSheetId="17">#REF!</definedName>
    <definedName name="ALERT2" localSheetId="34">#REF!</definedName>
    <definedName name="ALERT2" localSheetId="53">#REF!</definedName>
    <definedName name="ALERT2" localSheetId="5">#REF!</definedName>
    <definedName name="ALERT2" localSheetId="43">#REF!</definedName>
    <definedName name="ALERT2" localSheetId="48">#REF!</definedName>
    <definedName name="ALERT2" localSheetId="52">#REF!</definedName>
    <definedName name="ALERT2" localSheetId="54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17">#REF!</definedName>
    <definedName name="application" localSheetId="34">#REF!</definedName>
    <definedName name="application" localSheetId="53">#REF!</definedName>
    <definedName name="application" localSheetId="5">#REF!</definedName>
    <definedName name="application" localSheetId="52">#REF!</definedName>
    <definedName name="application" localSheetId="54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7" hidden="1">{#N/A,#N/A,TRUE,"SDGE";#N/A,#N/A,TRUE,"GBU";#N/A,#N/A,TRUE,"TBU";#N/A,#N/A,TRUE,"EDBU";#N/A,#N/A,TRUE,"ExclCC"}</definedName>
    <definedName name="b" localSheetId="20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38" hidden="1">{#N/A,#N/A,TRUE,"SDGE";#N/A,#N/A,TRUE,"GBU";#N/A,#N/A,TRUE,"TBU";#N/A,#N/A,TRUE,"EDBU";#N/A,#N/A,TRUE,"ExclCC"}</definedName>
    <definedName name="b" localSheetId="42" hidden="1">{#N/A,#N/A,TRUE,"SDGE";#N/A,#N/A,TRUE,"GBU";#N/A,#N/A,TRUE,"TBU";#N/A,#N/A,TRUE,"EDBU";#N/A,#N/A,TRUE,"ExclCC"}</definedName>
    <definedName name="b" localSheetId="53" hidden="1">{#N/A,#N/A,TRUE,"SDGE";#N/A,#N/A,TRUE,"GBU";#N/A,#N/A,TRUE,"TBU";#N/A,#N/A,TRUE,"EDBU";#N/A,#N/A,TRUE,"ExclCC"}</definedName>
    <definedName name="b" localSheetId="4" hidden="1">{#N/A,#N/A,TRUE,"SDGE";#N/A,#N/A,TRUE,"GBU";#N/A,#N/A,TRUE,"TBU";#N/A,#N/A,TRUE,"EDBU";#N/A,#N/A,TRUE,"ExclCC"}</definedName>
    <definedName name="B" localSheetId="48">#REF!</definedName>
    <definedName name="B" localSheetId="52">#REF!</definedName>
    <definedName name="B" localSheetId="54">#REF!</definedName>
    <definedName name="b" localSheetId="58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17">#REF!</definedName>
    <definedName name="Balance_for_Sch_M" localSheetId="34">#REF!</definedName>
    <definedName name="Balance_for_Sch_M" localSheetId="53">#REF!</definedName>
    <definedName name="Balance_for_Sch_M" localSheetId="5">#REF!</definedName>
    <definedName name="Balance_for_Sch_M" localSheetId="52">#REF!</definedName>
    <definedName name="Balance_for_Sch_M" localSheetId="54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17">#REF!</definedName>
    <definedName name="Balances" localSheetId="34">#REF!</definedName>
    <definedName name="Balances" localSheetId="53">#REF!</definedName>
    <definedName name="Balances" localSheetId="5">#REF!</definedName>
    <definedName name="Balances" localSheetId="52">#REF!</definedName>
    <definedName name="Balances" localSheetId="54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 localSheetId="17">#REF!</definedName>
    <definedName name="bbad6" localSheetId="34">#REF!</definedName>
    <definedName name="bbad6" localSheetId="53">#REF!</definedName>
    <definedName name="bbad6" localSheetId="5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 localSheetId="17">#REF!</definedName>
    <definedName name="bl" localSheetId="34">#REF!</definedName>
    <definedName name="bl" localSheetId="53">#REF!</definedName>
    <definedName name="bl" localSheetId="5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 localSheetId="17">#REF!</definedName>
    <definedName name="BPS_2004_AAA_999_BASEAMT" localSheetId="34">#REF!</definedName>
    <definedName name="BPS_2004_AAA_999_BASEAMT" localSheetId="53">#REF!</definedName>
    <definedName name="BPS_2004_AAA_999_BASEAMT" localSheetId="5">#REF!</definedName>
    <definedName name="BPS_2004_AAA_999_BASEAMT">#REF!</definedName>
    <definedName name="BS" localSheetId="38">#REF!</definedName>
    <definedName name="BS" localSheetId="53">#REF!</definedName>
    <definedName name="BS" localSheetId="4">#REF!</definedName>
    <definedName name="BS" localSheetId="52">#REF!</definedName>
    <definedName name="BS" localSheetId="54">#REF!</definedName>
    <definedName name="BS" localSheetId="58">#REF!</definedName>
    <definedName name="BS">#REF!</definedName>
    <definedName name="BS_1" localSheetId="17">#REF!</definedName>
    <definedName name="BS_1" localSheetId="34">#REF!</definedName>
    <definedName name="BS_1" localSheetId="53">#REF!</definedName>
    <definedName name="BS_1" localSheetId="5">#REF!</definedName>
    <definedName name="BS_1" localSheetId="52">#REF!</definedName>
    <definedName name="BS_1" localSheetId="54">#REF!</definedName>
    <definedName name="BS_1">#REF!</definedName>
    <definedName name="BS_2" localSheetId="17">#REF!</definedName>
    <definedName name="BS_2" localSheetId="34">#REF!</definedName>
    <definedName name="BS_2" localSheetId="53">#REF!</definedName>
    <definedName name="BS_2" localSheetId="5">#REF!</definedName>
    <definedName name="BS_2" localSheetId="52">#REF!</definedName>
    <definedName name="BS_2" localSheetId="54">#REF!</definedName>
    <definedName name="BS_2">#REF!</definedName>
    <definedName name="BS_3" localSheetId="17">#REF!</definedName>
    <definedName name="BS_3" localSheetId="34">#REF!</definedName>
    <definedName name="BS_3" localSheetId="53">#REF!</definedName>
    <definedName name="BS_3" localSheetId="5">#REF!</definedName>
    <definedName name="BS_3" localSheetId="52">#REF!</definedName>
    <definedName name="BS_3" localSheetId="54">#REF!</definedName>
    <definedName name="BS_3">#REF!</definedName>
    <definedName name="BS_4" localSheetId="17">#REF!</definedName>
    <definedName name="BS_4" localSheetId="34">#REF!</definedName>
    <definedName name="BS_4" localSheetId="53">#REF!</definedName>
    <definedName name="BS_4" localSheetId="5">#REF!</definedName>
    <definedName name="BS_4" localSheetId="52">#REF!</definedName>
    <definedName name="BS_4" localSheetId="54">#REF!</definedName>
    <definedName name="BS_4">#REF!</definedName>
    <definedName name="BSAcct" localSheetId="17">#REF!</definedName>
    <definedName name="BSAcct" localSheetId="34">#REF!</definedName>
    <definedName name="BSAcct" localSheetId="53">#REF!</definedName>
    <definedName name="BSAcct" localSheetId="5">#REF!</definedName>
    <definedName name="BSAcct" localSheetId="52">#REF!</definedName>
    <definedName name="BSAcct" localSheetId="54">#REF!</definedName>
    <definedName name="BSAcct">#REF!</definedName>
    <definedName name="BSBal" localSheetId="34">#REF!</definedName>
    <definedName name="BSBal" localSheetId="38">#REF!</definedName>
    <definedName name="BSBal" localSheetId="53">#REF!</definedName>
    <definedName name="BSBal" localSheetId="4">#REF!</definedName>
    <definedName name="BSBal" localSheetId="5">#REF!</definedName>
    <definedName name="BSBal" localSheetId="52">#REF!</definedName>
    <definedName name="BSBal" localSheetId="54">#REF!</definedName>
    <definedName name="BSBal" localSheetId="58">#REF!</definedName>
    <definedName name="BSBal">#REF!</definedName>
    <definedName name="BSDesc" localSheetId="17">#REF!</definedName>
    <definedName name="BSDesc" localSheetId="34">#REF!</definedName>
    <definedName name="BSDesc" localSheetId="53">#REF!</definedName>
    <definedName name="BSDesc" localSheetId="5">#REF!</definedName>
    <definedName name="BSDesc" localSheetId="52">#REF!</definedName>
    <definedName name="BSDesc" localSheetId="54">#REF!</definedName>
    <definedName name="BSDesc">#REF!</definedName>
    <definedName name="bsentity" localSheetId="17">#REF!</definedName>
    <definedName name="bsentity" localSheetId="34">#REF!</definedName>
    <definedName name="bsentity" localSheetId="53">#REF!</definedName>
    <definedName name="bsentity" localSheetId="5">#REF!</definedName>
    <definedName name="bsentity" localSheetId="52">#REF!</definedName>
    <definedName name="bsentity" localSheetId="54">#REF!</definedName>
    <definedName name="bsentity">#REF!</definedName>
    <definedName name="Bsheet" localSheetId="17">#REF!</definedName>
    <definedName name="Bsheet" localSheetId="34">#REF!</definedName>
    <definedName name="Bsheet" localSheetId="53">#REF!</definedName>
    <definedName name="Bsheet" localSheetId="5">#REF!</definedName>
    <definedName name="Bsheet" localSheetId="52">#REF!</definedName>
    <definedName name="Bsheet" localSheetId="54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17">#REF!</definedName>
    <definedName name="C_" localSheetId="34">#REF!</definedName>
    <definedName name="C_" localSheetId="53">#REF!</definedName>
    <definedName name="C_" localSheetId="5">#REF!</definedName>
    <definedName name="C_" localSheetId="52">#REF!</definedName>
    <definedName name="C_" localSheetId="54">#REF!</definedName>
    <definedName name="C_">#REF!</definedName>
    <definedName name="CA" localSheetId="17">#REF!</definedName>
    <definedName name="CA" localSheetId="34">#REF!</definedName>
    <definedName name="CA" localSheetId="53">#REF!</definedName>
    <definedName name="CA" localSheetId="5">#REF!</definedName>
    <definedName name="CA" localSheetId="52">#REF!</definedName>
    <definedName name="CA" localSheetId="54">#REF!</definedName>
    <definedName name="CA">#REF!</definedName>
    <definedName name="CALC" localSheetId="34">#REF!</definedName>
    <definedName name="CALC" localSheetId="53">#REF!</definedName>
    <definedName name="CALC" localSheetId="4">#REF!</definedName>
    <definedName name="CALC" localSheetId="5">#REF!</definedName>
    <definedName name="CALC" localSheetId="7">#REF!</definedName>
    <definedName name="CALC" localSheetId="8">#REF!</definedName>
    <definedName name="CALC" localSheetId="48">#REF!</definedName>
    <definedName name="CALC" localSheetId="54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17">#REF!</definedName>
    <definedName name="capexentity" localSheetId="34">#REF!</definedName>
    <definedName name="capexentity" localSheetId="53">#REF!</definedName>
    <definedName name="capexentity" localSheetId="5">#REF!</definedName>
    <definedName name="capexentity" localSheetId="52">#REF!</definedName>
    <definedName name="capexentity" localSheetId="54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 localSheetId="17">#REF!</definedName>
    <definedName name="CAT151COFTE" localSheetId="34">#REF!</definedName>
    <definedName name="CAT151COFTE" localSheetId="53">#REF!</definedName>
    <definedName name="CAT151COFTE" localSheetId="5">#REF!</definedName>
    <definedName name="CAT151COFTE" localSheetId="43">#REF!</definedName>
    <definedName name="CAT151COFTE" localSheetId="48">#REF!</definedName>
    <definedName name="CAT151COFTE">#REF!</definedName>
    <definedName name="CAT151COHR" localSheetId="17">#REF!</definedName>
    <definedName name="CAT151COHR" localSheetId="34">#REF!</definedName>
    <definedName name="CAT151COHR" localSheetId="53">#REF!</definedName>
    <definedName name="CAT151COHR" localSheetId="5">#REF!</definedName>
    <definedName name="CAT151COHR" localSheetId="43">#REF!</definedName>
    <definedName name="CAT151COHR" localSheetId="48">#REF!</definedName>
    <definedName name="CAT151COHR">#REF!</definedName>
    <definedName name="CAT151CON" localSheetId="17">#REF!</definedName>
    <definedName name="CAT151CON" localSheetId="34">#REF!</definedName>
    <definedName name="CAT151CON" localSheetId="53">#REF!</definedName>
    <definedName name="CAT151CON" localSheetId="5">#REF!</definedName>
    <definedName name="CAT151CON" localSheetId="43">#REF!</definedName>
    <definedName name="CAT151CON" localSheetId="48">#REF!</definedName>
    <definedName name="CAT151CON">#REF!</definedName>
    <definedName name="CAT151CONHR" localSheetId="17">#REF!</definedName>
    <definedName name="CAT151CONHR" localSheetId="34">#REF!</definedName>
    <definedName name="CAT151CONHR" localSheetId="53">#REF!</definedName>
    <definedName name="CAT151CONHR" localSheetId="5">#REF!</definedName>
    <definedName name="CAT151CONHR" localSheetId="43">#REF!</definedName>
    <definedName name="CAT151CONHR" localSheetId="48">#REF!</definedName>
    <definedName name="CAT151CONHR">#REF!</definedName>
    <definedName name="CAT151LAB" localSheetId="17">#REF!</definedName>
    <definedName name="CAT151LAB" localSheetId="34">#REF!</definedName>
    <definedName name="CAT151LAB" localSheetId="53">#REF!</definedName>
    <definedName name="CAT151LAB" localSheetId="5">#REF!</definedName>
    <definedName name="CAT151LAB" localSheetId="43">#REF!</definedName>
    <definedName name="CAT151LAB" localSheetId="48">#REF!</definedName>
    <definedName name="CAT151LAB">#REF!</definedName>
    <definedName name="CAT151NL" localSheetId="17">#REF!</definedName>
    <definedName name="CAT151NL" localSheetId="34">#REF!</definedName>
    <definedName name="CAT151NL" localSheetId="53">#REF!</definedName>
    <definedName name="CAT151NL" localSheetId="5">#REF!</definedName>
    <definedName name="CAT151NL" localSheetId="43">#REF!</definedName>
    <definedName name="CAT151NL" localSheetId="48">#REF!</definedName>
    <definedName name="CAT151NL">#REF!</definedName>
    <definedName name="CAT152COFTE" localSheetId="17">#REF!</definedName>
    <definedName name="CAT152COFTE" localSheetId="34">#REF!</definedName>
    <definedName name="CAT152COFTE" localSheetId="53">#REF!</definedName>
    <definedName name="CAT152COFTE" localSheetId="5">#REF!</definedName>
    <definedName name="CAT152COFTE" localSheetId="43">#REF!</definedName>
    <definedName name="CAT152COFTE" localSheetId="48">#REF!</definedName>
    <definedName name="CAT152COFTE">#REF!</definedName>
    <definedName name="CAT152COHR" localSheetId="17">#REF!</definedName>
    <definedName name="CAT152COHR" localSheetId="34">#REF!</definedName>
    <definedName name="CAT152COHR" localSheetId="53">#REF!</definedName>
    <definedName name="CAT152COHR" localSheetId="5">#REF!</definedName>
    <definedName name="CAT152COHR" localSheetId="43">#REF!</definedName>
    <definedName name="CAT152COHR" localSheetId="48">#REF!</definedName>
    <definedName name="CAT152COHR">#REF!</definedName>
    <definedName name="CAT152CON" localSheetId="17">#REF!</definedName>
    <definedName name="CAT152CON" localSheetId="34">#REF!</definedName>
    <definedName name="CAT152CON" localSheetId="53">#REF!</definedName>
    <definedName name="CAT152CON" localSheetId="5">#REF!</definedName>
    <definedName name="CAT152CON" localSheetId="43">#REF!</definedName>
    <definedName name="CAT152CON" localSheetId="48">#REF!</definedName>
    <definedName name="CAT152CON">#REF!</definedName>
    <definedName name="CAT152CONHR" localSheetId="17">#REF!</definedName>
    <definedName name="CAT152CONHR" localSheetId="34">#REF!</definedName>
    <definedName name="CAT152CONHR" localSheetId="53">#REF!</definedName>
    <definedName name="CAT152CONHR" localSheetId="5">#REF!</definedName>
    <definedName name="CAT152CONHR" localSheetId="43">#REF!</definedName>
    <definedName name="CAT152CONHR" localSheetId="48">#REF!</definedName>
    <definedName name="CAT152CONHR">#REF!</definedName>
    <definedName name="CAT152LAB" localSheetId="17">#REF!</definedName>
    <definedName name="CAT152LAB" localSheetId="34">#REF!</definedName>
    <definedName name="CAT152LAB" localSheetId="53">#REF!</definedName>
    <definedName name="CAT152LAB" localSheetId="5">#REF!</definedName>
    <definedName name="CAT152LAB" localSheetId="43">#REF!</definedName>
    <definedName name="CAT152LAB" localSheetId="48">#REF!</definedName>
    <definedName name="CAT152LAB">#REF!</definedName>
    <definedName name="CAT152NL" localSheetId="17">#REF!</definedName>
    <definedName name="CAT152NL" localSheetId="34">#REF!</definedName>
    <definedName name="CAT152NL" localSheetId="53">#REF!</definedName>
    <definedName name="CAT152NL" localSheetId="5">#REF!</definedName>
    <definedName name="CAT152NL" localSheetId="43">#REF!</definedName>
    <definedName name="CAT152NL" localSheetId="48">#REF!</definedName>
    <definedName name="CAT152NL">#REF!</definedName>
    <definedName name="CAT153COFTE" localSheetId="17">#REF!</definedName>
    <definedName name="CAT153COFTE" localSheetId="34">#REF!</definedName>
    <definedName name="CAT153COFTE" localSheetId="53">#REF!</definedName>
    <definedName name="CAT153COFTE" localSheetId="5">#REF!</definedName>
    <definedName name="CAT153COFTE" localSheetId="43">#REF!</definedName>
    <definedName name="CAT153COFTE" localSheetId="48">#REF!</definedName>
    <definedName name="CAT153COFTE">#REF!</definedName>
    <definedName name="CAT153COHR" localSheetId="17">#REF!</definedName>
    <definedName name="CAT153COHR" localSheetId="34">#REF!</definedName>
    <definedName name="CAT153COHR" localSheetId="53">#REF!</definedName>
    <definedName name="CAT153COHR" localSheetId="5">#REF!</definedName>
    <definedName name="CAT153COHR" localSheetId="43">#REF!</definedName>
    <definedName name="CAT153COHR" localSheetId="48">#REF!</definedName>
    <definedName name="CAT153COHR">#REF!</definedName>
    <definedName name="CAT153CON" localSheetId="17">#REF!</definedName>
    <definedName name="CAT153CON" localSheetId="34">#REF!</definedName>
    <definedName name="CAT153CON" localSheetId="53">#REF!</definedName>
    <definedName name="CAT153CON" localSheetId="5">#REF!</definedName>
    <definedName name="CAT153CON" localSheetId="43">#REF!</definedName>
    <definedName name="CAT153CON" localSheetId="48">#REF!</definedName>
    <definedName name="CAT153CON">#REF!</definedName>
    <definedName name="CAT153CONHR" localSheetId="17">#REF!</definedName>
    <definedName name="CAT153CONHR" localSheetId="34">#REF!</definedName>
    <definedName name="CAT153CONHR" localSheetId="53">#REF!</definedName>
    <definedName name="CAT153CONHR" localSheetId="5">#REF!</definedName>
    <definedName name="CAT153CONHR" localSheetId="43">#REF!</definedName>
    <definedName name="CAT153CONHR" localSheetId="48">#REF!</definedName>
    <definedName name="CAT153CONHR">#REF!</definedName>
    <definedName name="CAT153LAB" localSheetId="17">#REF!</definedName>
    <definedName name="CAT153LAB" localSheetId="34">#REF!</definedName>
    <definedName name="CAT153LAB" localSheetId="53">#REF!</definedName>
    <definedName name="CAT153LAB" localSheetId="5">#REF!</definedName>
    <definedName name="CAT153LAB" localSheetId="43">#REF!</definedName>
    <definedName name="CAT153LAB" localSheetId="48">#REF!</definedName>
    <definedName name="CAT153LAB">#REF!</definedName>
    <definedName name="CAT153NL" localSheetId="17">#REF!</definedName>
    <definedName name="CAT153NL" localSheetId="34">#REF!</definedName>
    <definedName name="CAT153NL" localSheetId="53">#REF!</definedName>
    <definedName name="CAT153NL" localSheetId="5">#REF!</definedName>
    <definedName name="CAT153NL" localSheetId="43">#REF!</definedName>
    <definedName name="CAT153NL" localSheetId="48">#REF!</definedName>
    <definedName name="CAT153NL">#REF!</definedName>
    <definedName name="CAT156COFTE" localSheetId="17">#REF!</definedName>
    <definedName name="CAT156COFTE" localSheetId="34">#REF!</definedName>
    <definedName name="CAT156COFTE" localSheetId="53">#REF!</definedName>
    <definedName name="CAT156COFTE" localSheetId="5">#REF!</definedName>
    <definedName name="CAT156COFTE" localSheetId="43">#REF!</definedName>
    <definedName name="CAT156COFTE" localSheetId="48">#REF!</definedName>
    <definedName name="CAT156COFTE">#REF!</definedName>
    <definedName name="CAT156COHR" localSheetId="17">#REF!</definedName>
    <definedName name="CAT156COHR" localSheetId="34">#REF!</definedName>
    <definedName name="CAT156COHR" localSheetId="53">#REF!</definedName>
    <definedName name="CAT156COHR" localSheetId="5">#REF!</definedName>
    <definedName name="CAT156COHR" localSheetId="43">#REF!</definedName>
    <definedName name="CAT156COHR" localSheetId="48">#REF!</definedName>
    <definedName name="CAT156COHR">#REF!</definedName>
    <definedName name="CAT156CON" localSheetId="17">#REF!</definedName>
    <definedName name="CAT156CON" localSheetId="34">#REF!</definedName>
    <definedName name="CAT156CON" localSheetId="53">#REF!</definedName>
    <definedName name="CAT156CON" localSheetId="5">#REF!</definedName>
    <definedName name="CAT156CON" localSheetId="43">#REF!</definedName>
    <definedName name="CAT156CON" localSheetId="48">#REF!</definedName>
    <definedName name="CAT156CON">#REF!</definedName>
    <definedName name="CAT156CONHR" localSheetId="17">#REF!</definedName>
    <definedName name="CAT156CONHR" localSheetId="34">#REF!</definedName>
    <definedName name="CAT156CONHR" localSheetId="53">#REF!</definedName>
    <definedName name="CAT156CONHR" localSheetId="5">#REF!</definedName>
    <definedName name="CAT156CONHR" localSheetId="43">#REF!</definedName>
    <definedName name="CAT156CONHR" localSheetId="48">#REF!</definedName>
    <definedName name="CAT156CONHR">#REF!</definedName>
    <definedName name="CAT156LAB" localSheetId="17">#REF!</definedName>
    <definedName name="CAT156LAB" localSheetId="34">#REF!</definedName>
    <definedName name="CAT156LAB" localSheetId="53">#REF!</definedName>
    <definedName name="CAT156LAB" localSheetId="5">#REF!</definedName>
    <definedName name="CAT156LAB" localSheetId="43">#REF!</definedName>
    <definedName name="CAT156LAB" localSheetId="48">#REF!</definedName>
    <definedName name="CAT156LAB">#REF!</definedName>
    <definedName name="CAT156NL" localSheetId="17">#REF!</definedName>
    <definedName name="CAT156NL" localSheetId="34">#REF!</definedName>
    <definedName name="CAT156NL" localSheetId="53">#REF!</definedName>
    <definedName name="CAT156NL" localSheetId="5">#REF!</definedName>
    <definedName name="CAT156NL" localSheetId="43">#REF!</definedName>
    <definedName name="CAT156NL" localSheetId="48">#REF!</definedName>
    <definedName name="CAT156NL">#REF!</definedName>
    <definedName name="CAT160COFTE" localSheetId="17">#REF!</definedName>
    <definedName name="CAT160COFTE" localSheetId="34">#REF!</definedName>
    <definedName name="CAT160COFTE" localSheetId="53">#REF!</definedName>
    <definedName name="CAT160COFTE" localSheetId="5">#REF!</definedName>
    <definedName name="CAT160COFTE" localSheetId="43">#REF!</definedName>
    <definedName name="CAT160COFTE" localSheetId="48">#REF!</definedName>
    <definedName name="CAT160COFTE">#REF!</definedName>
    <definedName name="CAT160COHR" localSheetId="17">#REF!</definedName>
    <definedName name="CAT160COHR" localSheetId="34">#REF!</definedName>
    <definedName name="CAT160COHR" localSheetId="53">#REF!</definedName>
    <definedName name="CAT160COHR" localSheetId="5">#REF!</definedName>
    <definedName name="CAT160COHR" localSheetId="43">#REF!</definedName>
    <definedName name="CAT160COHR" localSheetId="48">#REF!</definedName>
    <definedName name="CAT160COHR">#REF!</definedName>
    <definedName name="CAT160CON" localSheetId="17">#REF!</definedName>
    <definedName name="CAT160CON" localSheetId="34">#REF!</definedName>
    <definedName name="CAT160CON" localSheetId="53">#REF!</definedName>
    <definedName name="CAT160CON" localSheetId="5">#REF!</definedName>
    <definedName name="CAT160CON" localSheetId="43">#REF!</definedName>
    <definedName name="CAT160CON" localSheetId="48">#REF!</definedName>
    <definedName name="CAT160CON">#REF!</definedName>
    <definedName name="CAT160CONHR" localSheetId="17">#REF!</definedName>
    <definedName name="CAT160CONHR" localSheetId="34">#REF!</definedName>
    <definedName name="CAT160CONHR" localSheetId="53">#REF!</definedName>
    <definedName name="CAT160CONHR" localSheetId="5">#REF!</definedName>
    <definedName name="CAT160CONHR" localSheetId="43">#REF!</definedName>
    <definedName name="CAT160CONHR" localSheetId="48">#REF!</definedName>
    <definedName name="CAT160CONHR">#REF!</definedName>
    <definedName name="CAT160LAB" localSheetId="17">#REF!</definedName>
    <definedName name="CAT160LAB" localSheetId="34">#REF!</definedName>
    <definedName name="CAT160LAB" localSheetId="53">#REF!</definedName>
    <definedName name="CAT160LAB" localSheetId="5">#REF!</definedName>
    <definedName name="CAT160LAB" localSheetId="43">#REF!</definedName>
    <definedName name="CAT160LAB" localSheetId="48">#REF!</definedName>
    <definedName name="CAT160LAB">#REF!</definedName>
    <definedName name="CAT160NL" localSheetId="17">#REF!</definedName>
    <definedName name="CAT160NL" localSheetId="34">#REF!</definedName>
    <definedName name="CAT160NL" localSheetId="53">#REF!</definedName>
    <definedName name="CAT160NL" localSheetId="5">#REF!</definedName>
    <definedName name="CAT160NL" localSheetId="43">#REF!</definedName>
    <definedName name="CAT160NL" localSheetId="48">#REF!</definedName>
    <definedName name="CAT160NL">#REF!</definedName>
    <definedName name="CAT161COFTE" localSheetId="17">#REF!</definedName>
    <definedName name="CAT161COFTE" localSheetId="34">#REF!</definedName>
    <definedName name="CAT161COFTE" localSheetId="53">#REF!</definedName>
    <definedName name="CAT161COFTE" localSheetId="5">#REF!</definedName>
    <definedName name="CAT161COFTE" localSheetId="43">#REF!</definedName>
    <definedName name="CAT161COFTE" localSheetId="48">#REF!</definedName>
    <definedName name="CAT161COFTE">#REF!</definedName>
    <definedName name="CAT161COHR" localSheetId="17">#REF!</definedName>
    <definedName name="CAT161COHR" localSheetId="34">#REF!</definedName>
    <definedName name="CAT161COHR" localSheetId="53">#REF!</definedName>
    <definedName name="CAT161COHR" localSheetId="5">#REF!</definedName>
    <definedName name="CAT161COHR" localSheetId="43">#REF!</definedName>
    <definedName name="CAT161COHR" localSheetId="48">#REF!</definedName>
    <definedName name="CAT161COHR">#REF!</definedName>
    <definedName name="CAT161CON" localSheetId="17">#REF!</definedName>
    <definedName name="CAT161CON" localSheetId="34">#REF!</definedName>
    <definedName name="CAT161CON" localSheetId="53">#REF!</definedName>
    <definedName name="CAT161CON" localSheetId="5">#REF!</definedName>
    <definedName name="CAT161CON" localSheetId="43">#REF!</definedName>
    <definedName name="CAT161CON" localSheetId="48">#REF!</definedName>
    <definedName name="CAT161CON">#REF!</definedName>
    <definedName name="CAT161CONHR" localSheetId="17">#REF!</definedName>
    <definedName name="CAT161CONHR" localSheetId="34">#REF!</definedName>
    <definedName name="CAT161CONHR" localSheetId="53">#REF!</definedName>
    <definedName name="CAT161CONHR" localSheetId="5">#REF!</definedName>
    <definedName name="CAT161CONHR" localSheetId="43">#REF!</definedName>
    <definedName name="CAT161CONHR" localSheetId="48">#REF!</definedName>
    <definedName name="CAT161CONHR">#REF!</definedName>
    <definedName name="CAT161LAB" localSheetId="17">#REF!</definedName>
    <definedName name="CAT161LAB" localSheetId="34">#REF!</definedName>
    <definedName name="CAT161LAB" localSheetId="53">#REF!</definedName>
    <definedName name="CAT161LAB" localSheetId="5">#REF!</definedName>
    <definedName name="CAT161LAB" localSheetId="43">#REF!</definedName>
    <definedName name="CAT161LAB" localSheetId="48">#REF!</definedName>
    <definedName name="CAT161LAB">#REF!</definedName>
    <definedName name="CAT161NL" localSheetId="17">#REF!</definedName>
    <definedName name="CAT161NL" localSheetId="34">#REF!</definedName>
    <definedName name="CAT161NL" localSheetId="53">#REF!</definedName>
    <definedName name="CAT161NL" localSheetId="5">#REF!</definedName>
    <definedName name="CAT161NL" localSheetId="43">#REF!</definedName>
    <definedName name="CAT161NL" localSheetId="48">#REF!</definedName>
    <definedName name="CAT161NL">#REF!</definedName>
    <definedName name="CAT165COFTE" localSheetId="17">#REF!</definedName>
    <definedName name="CAT165COFTE" localSheetId="34">#REF!</definedName>
    <definedName name="CAT165COFTE" localSheetId="53">#REF!</definedName>
    <definedName name="CAT165COFTE" localSheetId="5">#REF!</definedName>
    <definedName name="CAT165COFTE" localSheetId="43">#REF!</definedName>
    <definedName name="CAT165COFTE" localSheetId="48">#REF!</definedName>
    <definedName name="CAT165COFTE">#REF!</definedName>
    <definedName name="CAT165COHR" localSheetId="17">#REF!</definedName>
    <definedName name="CAT165COHR" localSheetId="34">#REF!</definedName>
    <definedName name="CAT165COHR" localSheetId="53">#REF!</definedName>
    <definedName name="CAT165COHR" localSheetId="5">#REF!</definedName>
    <definedName name="CAT165COHR" localSheetId="43">#REF!</definedName>
    <definedName name="CAT165COHR" localSheetId="48">#REF!</definedName>
    <definedName name="CAT165COHR">#REF!</definedName>
    <definedName name="CAT165CON" localSheetId="17">#REF!</definedName>
    <definedName name="CAT165CON" localSheetId="34">#REF!</definedName>
    <definedName name="CAT165CON" localSheetId="53">#REF!</definedName>
    <definedName name="CAT165CON" localSheetId="5">#REF!</definedName>
    <definedName name="CAT165CON" localSheetId="43">#REF!</definedName>
    <definedName name="CAT165CON" localSheetId="48">#REF!</definedName>
    <definedName name="CAT165CON">#REF!</definedName>
    <definedName name="CAT165CONHR" localSheetId="17">#REF!</definedName>
    <definedName name="CAT165CONHR" localSheetId="34">#REF!</definedName>
    <definedName name="CAT165CONHR" localSheetId="53">#REF!</definedName>
    <definedName name="CAT165CONHR" localSheetId="5">#REF!</definedName>
    <definedName name="CAT165CONHR" localSheetId="43">#REF!</definedName>
    <definedName name="CAT165CONHR" localSheetId="48">#REF!</definedName>
    <definedName name="CAT165CONHR">#REF!</definedName>
    <definedName name="CAT165LAB" localSheetId="17">#REF!</definedName>
    <definedName name="CAT165LAB" localSheetId="34">#REF!</definedName>
    <definedName name="CAT165LAB" localSheetId="53">#REF!</definedName>
    <definedName name="CAT165LAB" localSheetId="5">#REF!</definedName>
    <definedName name="CAT165LAB" localSheetId="43">#REF!</definedName>
    <definedName name="CAT165LAB" localSheetId="48">#REF!</definedName>
    <definedName name="CAT165LAB">#REF!</definedName>
    <definedName name="CAT165NL" localSheetId="17">#REF!</definedName>
    <definedName name="CAT165NL" localSheetId="34">#REF!</definedName>
    <definedName name="CAT165NL" localSheetId="53">#REF!</definedName>
    <definedName name="CAT165NL" localSheetId="5">#REF!</definedName>
    <definedName name="CAT165NL" localSheetId="43">#REF!</definedName>
    <definedName name="CAT165NL" localSheetId="48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 localSheetId="17">#REF!</definedName>
    <definedName name="CAT252COFTE" localSheetId="34">#REF!</definedName>
    <definedName name="CAT252COFTE" localSheetId="53">#REF!</definedName>
    <definedName name="CAT252COFTE" localSheetId="5">#REF!</definedName>
    <definedName name="CAT252COFTE" localSheetId="43">#REF!</definedName>
    <definedName name="CAT252COFTE" localSheetId="48">#REF!</definedName>
    <definedName name="CAT252COFTE">#REF!</definedName>
    <definedName name="CAT252COHR" localSheetId="17">#REF!</definedName>
    <definedName name="CAT252COHR" localSheetId="34">#REF!</definedName>
    <definedName name="CAT252COHR" localSheetId="53">#REF!</definedName>
    <definedName name="CAT252COHR" localSheetId="5">#REF!</definedName>
    <definedName name="CAT252COHR" localSheetId="43">#REF!</definedName>
    <definedName name="CAT252COHR" localSheetId="48">#REF!</definedName>
    <definedName name="CAT252COHR">#REF!</definedName>
    <definedName name="CAT252CON" localSheetId="17">#REF!</definedName>
    <definedName name="CAT252CON" localSheetId="34">#REF!</definedName>
    <definedName name="CAT252CON" localSheetId="53">#REF!</definedName>
    <definedName name="CAT252CON" localSheetId="5">#REF!</definedName>
    <definedName name="CAT252CON" localSheetId="43">#REF!</definedName>
    <definedName name="CAT252CON" localSheetId="48">#REF!</definedName>
    <definedName name="CAT252CON">#REF!</definedName>
    <definedName name="CAT252CONHR" localSheetId="17">#REF!</definedName>
    <definedName name="CAT252CONHR" localSheetId="34">#REF!</definedName>
    <definedName name="CAT252CONHR" localSheetId="53">#REF!</definedName>
    <definedName name="CAT252CONHR" localSheetId="5">#REF!</definedName>
    <definedName name="CAT252CONHR" localSheetId="43">#REF!</definedName>
    <definedName name="CAT252CONHR" localSheetId="48">#REF!</definedName>
    <definedName name="CAT252CONHR">#REF!</definedName>
    <definedName name="CAT252LAB" localSheetId="17">#REF!</definedName>
    <definedName name="CAT252LAB" localSheetId="34">#REF!</definedName>
    <definedName name="CAT252LAB" localSheetId="53">#REF!</definedName>
    <definedName name="CAT252LAB" localSheetId="5">#REF!</definedName>
    <definedName name="CAT252LAB" localSheetId="43">#REF!</definedName>
    <definedName name="CAT252LAB" localSheetId="48">#REF!</definedName>
    <definedName name="CAT252LAB">#REF!</definedName>
    <definedName name="CAT252NL" localSheetId="17">#REF!</definedName>
    <definedName name="CAT252NL" localSheetId="34">#REF!</definedName>
    <definedName name="CAT252NL" localSheetId="53">#REF!</definedName>
    <definedName name="CAT252NL" localSheetId="5">#REF!</definedName>
    <definedName name="CAT252NL" localSheetId="43">#REF!</definedName>
    <definedName name="CAT252NL" localSheetId="48">#REF!</definedName>
    <definedName name="CAT252NL">#REF!</definedName>
    <definedName name="CAT253COFTE" localSheetId="17">#REF!</definedName>
    <definedName name="CAT253COFTE" localSheetId="34">#REF!</definedName>
    <definedName name="CAT253COFTE" localSheetId="53">#REF!</definedName>
    <definedName name="CAT253COFTE" localSheetId="5">#REF!</definedName>
    <definedName name="CAT253COFTE" localSheetId="43">#REF!</definedName>
    <definedName name="CAT253COFTE" localSheetId="48">#REF!</definedName>
    <definedName name="CAT253COFTE">#REF!</definedName>
    <definedName name="CAT253COHR" localSheetId="17">#REF!</definedName>
    <definedName name="CAT253COHR" localSheetId="34">#REF!</definedName>
    <definedName name="CAT253COHR" localSheetId="53">#REF!</definedName>
    <definedName name="CAT253COHR" localSheetId="5">#REF!</definedName>
    <definedName name="CAT253COHR" localSheetId="43">#REF!</definedName>
    <definedName name="CAT253COHR" localSheetId="48">#REF!</definedName>
    <definedName name="CAT253COHR">#REF!</definedName>
    <definedName name="CAT253CON" localSheetId="17">#REF!</definedName>
    <definedName name="CAT253CON" localSheetId="34">#REF!</definedName>
    <definedName name="CAT253CON" localSheetId="53">#REF!</definedName>
    <definedName name="CAT253CON" localSheetId="5">#REF!</definedName>
    <definedName name="CAT253CON" localSheetId="43">#REF!</definedName>
    <definedName name="CAT253CON" localSheetId="48">#REF!</definedName>
    <definedName name="CAT253CON">#REF!</definedName>
    <definedName name="CAT253CONHR" localSheetId="17">#REF!</definedName>
    <definedName name="CAT253CONHR" localSheetId="34">#REF!</definedName>
    <definedName name="CAT253CONHR" localSheetId="53">#REF!</definedName>
    <definedName name="CAT253CONHR" localSheetId="5">#REF!</definedName>
    <definedName name="CAT253CONHR" localSheetId="43">#REF!</definedName>
    <definedName name="CAT253CONHR" localSheetId="48">#REF!</definedName>
    <definedName name="CAT253CONHR">#REF!</definedName>
    <definedName name="CAT253LAB" localSheetId="17">#REF!</definedName>
    <definedName name="CAT253LAB" localSheetId="34">#REF!</definedName>
    <definedName name="CAT253LAB" localSheetId="53">#REF!</definedName>
    <definedName name="CAT253LAB" localSheetId="5">#REF!</definedName>
    <definedName name="CAT253LAB" localSheetId="43">#REF!</definedName>
    <definedName name="CAT253LAB" localSheetId="48">#REF!</definedName>
    <definedName name="CAT253LAB">#REF!</definedName>
    <definedName name="CAT253NL" localSheetId="17">#REF!</definedName>
    <definedName name="CAT253NL" localSheetId="34">#REF!</definedName>
    <definedName name="CAT253NL" localSheetId="53">#REF!</definedName>
    <definedName name="CAT253NL" localSheetId="5">#REF!</definedName>
    <definedName name="CAT253NL" localSheetId="43">#REF!</definedName>
    <definedName name="CAT253NL" localSheetId="48">#REF!</definedName>
    <definedName name="CAT253NL">#REF!</definedName>
    <definedName name="CAT255COFTE" localSheetId="17">#REF!</definedName>
    <definedName name="CAT255COFTE" localSheetId="34">#REF!</definedName>
    <definedName name="CAT255COFTE" localSheetId="53">#REF!</definedName>
    <definedName name="CAT255COFTE" localSheetId="5">#REF!</definedName>
    <definedName name="CAT255COFTE" localSheetId="43">#REF!</definedName>
    <definedName name="CAT255COFTE" localSheetId="48">#REF!</definedName>
    <definedName name="CAT255COFTE">#REF!</definedName>
    <definedName name="CAT255COHR" localSheetId="17">#REF!</definedName>
    <definedName name="CAT255COHR" localSheetId="34">#REF!</definedName>
    <definedName name="CAT255COHR" localSheetId="53">#REF!</definedName>
    <definedName name="CAT255COHR" localSheetId="5">#REF!</definedName>
    <definedName name="CAT255COHR" localSheetId="43">#REF!</definedName>
    <definedName name="CAT255COHR" localSheetId="48">#REF!</definedName>
    <definedName name="CAT255COHR">#REF!</definedName>
    <definedName name="CAT255CON" localSheetId="17">#REF!</definedName>
    <definedName name="CAT255CON" localSheetId="34">#REF!</definedName>
    <definedName name="CAT255CON" localSheetId="53">#REF!</definedName>
    <definedName name="CAT255CON" localSheetId="5">#REF!</definedName>
    <definedName name="CAT255CON" localSheetId="43">#REF!</definedName>
    <definedName name="CAT255CON" localSheetId="48">#REF!</definedName>
    <definedName name="CAT255CON">#REF!</definedName>
    <definedName name="CAT255CONHR" localSheetId="17">#REF!</definedName>
    <definedName name="CAT255CONHR" localSheetId="34">#REF!</definedName>
    <definedName name="CAT255CONHR" localSheetId="53">#REF!</definedName>
    <definedName name="CAT255CONHR" localSheetId="5">#REF!</definedName>
    <definedName name="CAT255CONHR" localSheetId="43">#REF!</definedName>
    <definedName name="CAT255CONHR" localSheetId="48">#REF!</definedName>
    <definedName name="CAT255CONHR">#REF!</definedName>
    <definedName name="CAT255LAB" localSheetId="17">#REF!</definedName>
    <definedName name="CAT255LAB" localSheetId="34">#REF!</definedName>
    <definedName name="CAT255LAB" localSheetId="53">#REF!</definedName>
    <definedName name="CAT255LAB" localSheetId="5">#REF!</definedName>
    <definedName name="CAT255LAB" localSheetId="43">#REF!</definedName>
    <definedName name="CAT255LAB" localSheetId="48">#REF!</definedName>
    <definedName name="CAT255LAB">#REF!</definedName>
    <definedName name="CAT255NL" localSheetId="17">#REF!</definedName>
    <definedName name="CAT255NL" localSheetId="34">#REF!</definedName>
    <definedName name="CAT255NL" localSheetId="53">#REF!</definedName>
    <definedName name="CAT255NL" localSheetId="5">#REF!</definedName>
    <definedName name="CAT255NL" localSheetId="43">#REF!</definedName>
    <definedName name="CAT255NL" localSheetId="48">#REF!</definedName>
    <definedName name="CAT255NL">#REF!</definedName>
    <definedName name="category" localSheetId="17">#REF!</definedName>
    <definedName name="category" localSheetId="34">#REF!</definedName>
    <definedName name="category" localSheetId="53">#REF!</definedName>
    <definedName name="category" localSheetId="5">#REF!</definedName>
    <definedName name="category" localSheetId="52">#REF!</definedName>
    <definedName name="category" localSheetId="54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34">#REF!</definedName>
    <definedName name="CF_2" localSheetId="53">#REF!</definedName>
    <definedName name="CF_2" localSheetId="5">#REF!</definedName>
    <definedName name="CF_2" localSheetId="52">#REF!</definedName>
    <definedName name="CF_2" localSheetId="54">#REF!</definedName>
    <definedName name="CF_2">#REF!</definedName>
    <definedName name="CF_3" localSheetId="34">#REF!</definedName>
    <definedName name="CF_3" localSheetId="53">#REF!</definedName>
    <definedName name="CF_3" localSheetId="5">#REF!</definedName>
    <definedName name="CF_3" localSheetId="52">#REF!</definedName>
    <definedName name="CF_3" localSheetId="54">#REF!</definedName>
    <definedName name="CF_3">#REF!</definedName>
    <definedName name="CF_4" localSheetId="34">#REF!</definedName>
    <definedName name="CF_4" localSheetId="53">#REF!</definedName>
    <definedName name="CF_4" localSheetId="5">#REF!</definedName>
    <definedName name="CF_4" localSheetId="52">#REF!</definedName>
    <definedName name="CF_4" localSheetId="54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17">#REF!</definedName>
    <definedName name="cfentity" localSheetId="34">#REF!</definedName>
    <definedName name="cfentity" localSheetId="53">#REF!</definedName>
    <definedName name="cfentity" localSheetId="5">#REF!</definedName>
    <definedName name="cfentity" localSheetId="52">#REF!</definedName>
    <definedName name="cfentity" localSheetId="54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38">#REF!</definedName>
    <definedName name="Company" localSheetId="53">#REF!</definedName>
    <definedName name="Company" localSheetId="4">#REF!</definedName>
    <definedName name="Company" localSheetId="52">#REF!</definedName>
    <definedName name="Company" localSheetId="54">#REF!</definedName>
    <definedName name="Company" localSheetId="58">#REF!</definedName>
    <definedName name="Company">#REF!</definedName>
    <definedName name="Company_All">#REF!</definedName>
    <definedName name="CompanyA" localSheetId="17">#REF!</definedName>
    <definedName name="CompanyA" localSheetId="20">#REF!</definedName>
    <definedName name="CompanyA" localSheetId="34">#REF!</definedName>
    <definedName name="CompanyA" localSheetId="38">#REF!</definedName>
    <definedName name="CompanyA" localSheetId="53">#REF!</definedName>
    <definedName name="CompanyA" localSheetId="4">#REF!</definedName>
    <definedName name="CompanyA" localSheetId="5">#REF!</definedName>
    <definedName name="CompanyA">#REF!</definedName>
    <definedName name="CompanyColumn" localSheetId="17">#REF!</definedName>
    <definedName name="CompanyColumn" localSheetId="34">#REF!</definedName>
    <definedName name="CompanyColumn" localSheetId="53">#REF!</definedName>
    <definedName name="CompanyColumn" localSheetId="5">#REF!</definedName>
    <definedName name="CompanyColumn" localSheetId="54">#REF!</definedName>
    <definedName name="CompanyColumn">#REF!</definedName>
    <definedName name="CompanyList" localSheetId="17">#REF!</definedName>
    <definedName name="CompanyList" localSheetId="34">#REF!</definedName>
    <definedName name="CompanyList" localSheetId="53">#REF!</definedName>
    <definedName name="CompanyList" localSheetId="5">#REF!</definedName>
    <definedName name="CompanyList" localSheetId="54">#REF!</definedName>
    <definedName name="CompanyList">#REF!</definedName>
    <definedName name="CompanyStart" localSheetId="17">#REF!</definedName>
    <definedName name="CompanyStart" localSheetId="34">#REF!</definedName>
    <definedName name="CompanyStart" localSheetId="53">#REF!</definedName>
    <definedName name="CompanyStart" localSheetId="5">#REF!</definedName>
    <definedName name="CompanyStart" localSheetId="54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 localSheetId="17">#REF!</definedName>
    <definedName name="ConsolidationRange" localSheetId="20">#REF!</definedName>
    <definedName name="ConsolidationRange" localSheetId="34">#REF!</definedName>
    <definedName name="ConsolidationRange" localSheetId="38">#REF!</definedName>
    <definedName name="ConsolidationRange" localSheetId="53">#REF!</definedName>
    <definedName name="ConsolidationRange" localSheetId="4">#REF!</definedName>
    <definedName name="ConsolidationRange" localSheetId="5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38">#REF!</definedName>
    <definedName name="Costs" localSheetId="53">#REF!</definedName>
    <definedName name="Costs" localSheetId="4">#REF!</definedName>
    <definedName name="Costs" localSheetId="7">#REF!</definedName>
    <definedName name="Costs" localSheetId="8">#REF!</definedName>
    <definedName name="Costs" localSheetId="52">#REF!</definedName>
    <definedName name="Costs" localSheetId="54">#REF!</definedName>
    <definedName name="Costs" localSheetId="5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34">#REF!</definedName>
    <definedName name="_xlnm.Criteria" localSheetId="38">#REF!</definedName>
    <definedName name="_xlnm.Criteria" localSheetId="5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43">#REF!</definedName>
    <definedName name="_xlnm.Criteria" localSheetId="48">#REF!</definedName>
    <definedName name="_xlnm.Criteria" localSheetId="52">#REF!</definedName>
    <definedName name="_xlnm.Criteria" localSheetId="54">#REF!</definedName>
    <definedName name="_xlnm.Criteria" localSheetId="58">#REF!</definedName>
    <definedName name="_xlnm.Criteria">#REF!</definedName>
    <definedName name="criteria_dc_date">#REF!</definedName>
    <definedName name="criteria_dc_username">#REF!</definedName>
    <definedName name="criteria_e1_date" localSheetId="17">#REF!</definedName>
    <definedName name="criteria_e1_date" localSheetId="20">#REF!</definedName>
    <definedName name="criteria_e1_date" localSheetId="34">#REF!</definedName>
    <definedName name="criteria_e1_date" localSheetId="38">#REF!</definedName>
    <definedName name="criteria_e1_date" localSheetId="53">#REF!</definedName>
    <definedName name="criteria_e1_date" localSheetId="4">#REF!</definedName>
    <definedName name="criteria_e1_date" localSheetId="5">#REF!</definedName>
    <definedName name="criteria_e1_date" localSheetId="58">#REF!</definedName>
    <definedName name="criteria_e1_date">#REF!</definedName>
    <definedName name="criteria_e1_text" localSheetId="34">#REF!</definedName>
    <definedName name="criteria_e1_text" localSheetId="53">#REF!</definedName>
    <definedName name="criteria_e1_text" localSheetId="5">#REF!</definedName>
    <definedName name="criteria_e1_text">#REF!</definedName>
    <definedName name="criteria_e1_username" localSheetId="34">#REF!</definedName>
    <definedName name="criteria_e1_username" localSheetId="53">#REF!</definedName>
    <definedName name="criteria_e1_username" localSheetId="5">#REF!</definedName>
    <definedName name="criteria_e1_username">#REF!</definedName>
    <definedName name="Criteria_MI" localSheetId="34">#REF!</definedName>
    <definedName name="Criteria_MI" localSheetId="38">#REF!</definedName>
    <definedName name="Criteria_MI" localSheetId="53">#REF!</definedName>
    <definedName name="Criteria_MI" localSheetId="4">#REF!</definedName>
    <definedName name="Criteria_MI" localSheetId="5">#REF!</definedName>
    <definedName name="Criteria_MI" localSheetId="43">#REF!</definedName>
    <definedName name="Criteria_MI" localSheetId="48">#REF!</definedName>
    <definedName name="Criteria_MI" localSheetId="52">#REF!</definedName>
    <definedName name="Criteria_MI" localSheetId="54">#REF!</definedName>
    <definedName name="Criteria_MI" localSheetId="5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7" hidden="1">{#N/A,#N/A,TRUE,"SDGE";#N/A,#N/A,TRUE,"GBU";#N/A,#N/A,TRUE,"TBU";#N/A,#N/A,TRUE,"EDBU";#N/A,#N/A,TRUE,"ExclCC"}</definedName>
    <definedName name="d" localSheetId="20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38" hidden="1">{#N/A,#N/A,TRUE,"SDGE";#N/A,#N/A,TRUE,"GBU";#N/A,#N/A,TRUE,"TBU";#N/A,#N/A,TRUE,"EDBU";#N/A,#N/A,TRUE,"ExclCC"}</definedName>
    <definedName name="d" localSheetId="42" hidden="1">{#N/A,#N/A,TRUE,"SDGE";#N/A,#N/A,TRUE,"GBU";#N/A,#N/A,TRUE,"TBU";#N/A,#N/A,TRUE,"EDBU";#N/A,#N/A,TRUE,"ExclCC"}</definedName>
    <definedName name="d" localSheetId="53" hidden="1">{#N/A,#N/A,TRUE,"SDGE";#N/A,#N/A,TRUE,"GBU";#N/A,#N/A,TRUE,"TBU";#N/A,#N/A,TRUE,"EDBU";#N/A,#N/A,TRUE,"ExclCC"}</definedName>
    <definedName name="d" localSheetId="4" hidden="1">{#N/A,#N/A,TRUE,"SDGE";#N/A,#N/A,TRUE,"GBU";#N/A,#N/A,TRUE,"TBU";#N/A,#N/A,TRUE,"EDBU";#N/A,#N/A,TRUE,"ExclCC"}</definedName>
    <definedName name="D" localSheetId="48">#REF!</definedName>
    <definedName name="D" localSheetId="52">#REF!</definedName>
    <definedName name="D" localSheetId="54">#REF!</definedName>
    <definedName name="d" localSheetId="58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17">#REF!</definedName>
    <definedName name="DATA1" localSheetId="34">#REF!</definedName>
    <definedName name="DATA1" localSheetId="53">#REF!</definedName>
    <definedName name="DATA1" localSheetId="5">#REF!</definedName>
    <definedName name="DATA1" localSheetId="43">#REF!</definedName>
    <definedName name="DATA1" localSheetId="48">#REF!</definedName>
    <definedName name="DATA1" localSheetId="54">#REF!</definedName>
    <definedName name="DATA1">#REF!</definedName>
    <definedName name="DATA10" localSheetId="17">#REF!</definedName>
    <definedName name="DATA10" localSheetId="34">#REF!</definedName>
    <definedName name="DATA10" localSheetId="53">#REF!</definedName>
    <definedName name="DATA10" localSheetId="5">#REF!</definedName>
    <definedName name="DATA10">#REF!</definedName>
    <definedName name="DATA11" localSheetId="17">#REF!</definedName>
    <definedName name="DATA11" localSheetId="34">#REF!</definedName>
    <definedName name="DATA11" localSheetId="53">#REF!</definedName>
    <definedName name="DATA11" localSheetId="5">#REF!</definedName>
    <definedName name="DATA11">#REF!</definedName>
    <definedName name="DATA12" localSheetId="17">#REF!</definedName>
    <definedName name="DATA12" localSheetId="34">#REF!</definedName>
    <definedName name="DATA12" localSheetId="53">#REF!</definedName>
    <definedName name="DATA12" localSheetId="5">#REF!</definedName>
    <definedName name="DATA12">#REF!</definedName>
    <definedName name="DATA13" localSheetId="17">#REF!</definedName>
    <definedName name="DATA13" localSheetId="34">#REF!</definedName>
    <definedName name="DATA13" localSheetId="53">#REF!</definedName>
    <definedName name="DATA13" localSheetId="5">#REF!</definedName>
    <definedName name="DATA13">#REF!</definedName>
    <definedName name="DATA14" localSheetId="17">#REF!</definedName>
    <definedName name="DATA14" localSheetId="34">#REF!</definedName>
    <definedName name="DATA14" localSheetId="53">#REF!</definedName>
    <definedName name="DATA14" localSheetId="5">#REF!</definedName>
    <definedName name="DATA14">#REF!</definedName>
    <definedName name="DATA15" localSheetId="17">#REF!</definedName>
    <definedName name="DATA15" localSheetId="34">#REF!</definedName>
    <definedName name="DATA15" localSheetId="53">#REF!</definedName>
    <definedName name="DATA15" localSheetId="5">#REF!</definedName>
    <definedName name="DATA15">#REF!</definedName>
    <definedName name="DATA16" localSheetId="17">#REF!</definedName>
    <definedName name="DATA16" localSheetId="34">#REF!</definedName>
    <definedName name="DATA16" localSheetId="53">#REF!</definedName>
    <definedName name="DATA16" localSheetId="5">#REF!</definedName>
    <definedName name="DATA16">#REF!</definedName>
    <definedName name="DATA17" localSheetId="17">#REF!</definedName>
    <definedName name="DATA17" localSheetId="34">#REF!</definedName>
    <definedName name="DATA17" localSheetId="53">#REF!</definedName>
    <definedName name="DATA17" localSheetId="5">#REF!</definedName>
    <definedName name="DATA17">#REF!</definedName>
    <definedName name="DATA18" localSheetId="17">#REF!</definedName>
    <definedName name="DATA18" localSheetId="34">#REF!</definedName>
    <definedName name="DATA18" localSheetId="53">#REF!</definedName>
    <definedName name="DATA18" localSheetId="5">#REF!</definedName>
    <definedName name="DATA18">#REF!</definedName>
    <definedName name="DATA19" localSheetId="17">#REF!</definedName>
    <definedName name="DATA19" localSheetId="34">#REF!</definedName>
    <definedName name="DATA19" localSheetId="53">#REF!</definedName>
    <definedName name="DATA19" localSheetId="5">#REF!</definedName>
    <definedName name="DATA19">#REF!</definedName>
    <definedName name="DATA2" localSheetId="17">#REF!</definedName>
    <definedName name="DATA2" localSheetId="34">#REF!</definedName>
    <definedName name="DATA2" localSheetId="53">#REF!</definedName>
    <definedName name="DATA2" localSheetId="5">#REF!</definedName>
    <definedName name="DATA2" localSheetId="43">#REF!</definedName>
    <definedName name="DATA2" localSheetId="48">#REF!</definedName>
    <definedName name="DATA2" localSheetId="54">#REF!</definedName>
    <definedName name="DATA2">#REF!</definedName>
    <definedName name="DATA20" localSheetId="17">#REF!</definedName>
    <definedName name="DATA20" localSheetId="34">#REF!</definedName>
    <definedName name="DATA20" localSheetId="53">#REF!</definedName>
    <definedName name="DATA20" localSheetId="5">#REF!</definedName>
    <definedName name="DATA20">#REF!</definedName>
    <definedName name="DATA21" localSheetId="17">#REF!</definedName>
    <definedName name="DATA21" localSheetId="34">#REF!</definedName>
    <definedName name="DATA21" localSheetId="53">#REF!</definedName>
    <definedName name="DATA21" localSheetId="5">#REF!</definedName>
    <definedName name="DATA21">#REF!</definedName>
    <definedName name="DATA22" localSheetId="17">#REF!</definedName>
    <definedName name="DATA22" localSheetId="34">#REF!</definedName>
    <definedName name="DATA22" localSheetId="53">#REF!</definedName>
    <definedName name="DATA22" localSheetId="5">#REF!</definedName>
    <definedName name="DATA22">#REF!</definedName>
    <definedName name="DATA3" localSheetId="17">#REF!</definedName>
    <definedName name="DATA3" localSheetId="34">#REF!</definedName>
    <definedName name="DATA3" localSheetId="53">#REF!</definedName>
    <definedName name="DATA3" localSheetId="5">#REF!</definedName>
    <definedName name="DATA3" localSheetId="43">#REF!</definedName>
    <definedName name="DATA3" localSheetId="48">#REF!</definedName>
    <definedName name="DATA3" localSheetId="54">#REF!</definedName>
    <definedName name="DATA3">#REF!</definedName>
    <definedName name="DATA4" localSheetId="17">#REF!</definedName>
    <definedName name="DATA4" localSheetId="34">#REF!</definedName>
    <definedName name="DATA4" localSheetId="53">#REF!</definedName>
    <definedName name="DATA4" localSheetId="5">#REF!</definedName>
    <definedName name="DATA4" localSheetId="54">#REF!</definedName>
    <definedName name="DATA4">#REF!</definedName>
    <definedName name="DATA5" localSheetId="17">#REF!</definedName>
    <definedName name="DATA5" localSheetId="34">#REF!</definedName>
    <definedName name="DATA5" localSheetId="53">#REF!</definedName>
    <definedName name="DATA5" localSheetId="5">#REF!</definedName>
    <definedName name="DATA5" localSheetId="54">#REF!</definedName>
    <definedName name="DATA5">#REF!</definedName>
    <definedName name="DATA6" localSheetId="17">#REF!</definedName>
    <definedName name="DATA6" localSheetId="34">#REF!</definedName>
    <definedName name="DATA6" localSheetId="53">#REF!</definedName>
    <definedName name="DATA6" localSheetId="5">#REF!</definedName>
    <definedName name="DATA6" localSheetId="54">#REF!</definedName>
    <definedName name="DATA6">#REF!</definedName>
    <definedName name="DATA7" localSheetId="17">#REF!</definedName>
    <definedName name="DATA7" localSheetId="34">#REF!</definedName>
    <definedName name="DATA7" localSheetId="53">#REF!</definedName>
    <definedName name="DATA7" localSheetId="5">#REF!</definedName>
    <definedName name="DATA7" localSheetId="54">#REF!</definedName>
    <definedName name="DATA7">#REF!</definedName>
    <definedName name="DATA8" localSheetId="17">#REF!</definedName>
    <definedName name="DATA8" localSheetId="34">#REF!</definedName>
    <definedName name="DATA8" localSheetId="53">#REF!</definedName>
    <definedName name="DATA8" localSheetId="5">#REF!</definedName>
    <definedName name="DATA8" localSheetId="54">#REF!</definedName>
    <definedName name="DATA8">#REF!</definedName>
    <definedName name="DATA9" localSheetId="17">#REF!</definedName>
    <definedName name="DATA9" localSheetId="34">#REF!</definedName>
    <definedName name="DATA9" localSheetId="53">#REF!</definedName>
    <definedName name="DATA9" localSheetId="5">#REF!</definedName>
    <definedName name="DATA9" localSheetId="54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localSheetId="17" hidden="1">#REF!</definedName>
    <definedName name="DCHART4" localSheetId="34" hidden="1">#REF!</definedName>
    <definedName name="DCHART4" localSheetId="53" hidden="1">#REF!</definedName>
    <definedName name="DCHART4" localSheetId="5" hidden="1">#REF!</definedName>
    <definedName name="DCHART4" hidden="1">#REF!</definedName>
    <definedName name="dd" localSheetId="17" hidden="1">#REF!</definedName>
    <definedName name="dd" localSheetId="34" hidden="1">#REF!</definedName>
    <definedName name="dd" localSheetId="53" hidden="1">#REF!</definedName>
    <definedName name="dd" localSheetId="5" hidden="1">#REF!</definedName>
    <definedName name="dd" hidden="1">#REF!</definedName>
    <definedName name="ddd" hidden="1">{"SourcesUses",#N/A,TRUE,#N/A;"TransOverview",#N/A,TRUE,"CFMODEL"}</definedName>
    <definedName name="dddd" localSheetId="34" hidden="1">#REF!</definedName>
    <definedName name="dddd" localSheetId="53" hidden="1">#REF!</definedName>
    <definedName name="dddd" localSheetId="5" hidden="1">#REF!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17">#REF!</definedName>
    <definedName name="DETAIL" localSheetId="34">#REF!</definedName>
    <definedName name="DETAIL" localSheetId="53">#REF!</definedName>
    <definedName name="DETAIL" localSheetId="5">#REF!</definedName>
    <definedName name="DETAIL" localSheetId="52">#REF!</definedName>
    <definedName name="DETAIL" localSheetId="54">#REF!</definedName>
    <definedName name="DETAIL">#REF!</definedName>
    <definedName name="DETAIL2">#REF!</definedName>
    <definedName name="DF_GRID_1" localSheetId="17">Total Labor #REF!</definedName>
    <definedName name="DF_GRID_1" localSheetId="20">Total Labor #REF!</definedName>
    <definedName name="DF_GRID_1" localSheetId="34">Total Labor #REF!</definedName>
    <definedName name="DF_GRID_1" localSheetId="37">Total Labor #REF!</definedName>
    <definedName name="DF_GRID_1" localSheetId="38">Total Labor #REF!</definedName>
    <definedName name="DF_GRID_1" localSheetId="42">Total Labor #REF!</definedName>
    <definedName name="DF_GRID_1" localSheetId="53">Total Labor #REF!</definedName>
    <definedName name="DF_GRID_1" localSheetId="4">Total Labor #REF!</definedName>
    <definedName name="DF_GRID_1" localSheetId="5">Total Labor #REF!</definedName>
    <definedName name="DF_GRID_1" localSheetId="43">#REF!</definedName>
    <definedName name="DF_GRID_1" localSheetId="48">Total Labor #REF!</definedName>
    <definedName name="DF_GRID_1" localSheetId="54">#REF!</definedName>
    <definedName name="DF_GRID_1" localSheetId="58">Total Labor #REF!</definedName>
    <definedName name="DF_GRID_1">Total Labor #REF!</definedName>
    <definedName name="DF_GRID_2">#REF!</definedName>
    <definedName name="DF_NAVPANEL_13" localSheetId="17">#REF!</definedName>
    <definedName name="DF_NAVPANEL_13" localSheetId="34">#REF!</definedName>
    <definedName name="DF_NAVPANEL_13" localSheetId="53">#REF!</definedName>
    <definedName name="DF_NAVPANEL_13" localSheetId="5">#REF!</definedName>
    <definedName name="DF_NAVPANEL_13" localSheetId="43">#REF!</definedName>
    <definedName name="DF_NAVPANEL_13" localSheetId="48">#REF!</definedName>
    <definedName name="DF_NAVPANEL_13">#REF!</definedName>
    <definedName name="DF_NAVPANEL_18" localSheetId="17">#REF!</definedName>
    <definedName name="DF_NAVPANEL_18" localSheetId="34">#REF!</definedName>
    <definedName name="DF_NAVPANEL_18" localSheetId="53">#REF!</definedName>
    <definedName name="DF_NAVPANEL_18" localSheetId="5">#REF!</definedName>
    <definedName name="DF_NAVPANEL_18" localSheetId="43">#REF!</definedName>
    <definedName name="DF_NAVPANEL_18" localSheetId="48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17">#REF!</definedName>
    <definedName name="dist" localSheetId="34">#REF!</definedName>
    <definedName name="dist" localSheetId="53">#REF!</definedName>
    <definedName name="dist" localSheetId="4">#REF!</definedName>
    <definedName name="dist" localSheetId="5">#REF!</definedName>
    <definedName name="dist" localSheetId="7">#REF!</definedName>
    <definedName name="dist" localSheetId="8">#REF!</definedName>
    <definedName name="dist" localSheetId="48">#REF!</definedName>
    <definedName name="dist" localSheetId="54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34">#REF!</definedName>
    <definedName name="dms" localSheetId="38">#REF!</definedName>
    <definedName name="dms" localSheetId="53">#REF!</definedName>
    <definedName name="dms" localSheetId="4">#REF!</definedName>
    <definedName name="dms" localSheetId="5">#REF!</definedName>
    <definedName name="dms" localSheetId="43">#REF!</definedName>
    <definedName name="dms" localSheetId="48">#REF!</definedName>
    <definedName name="dms" localSheetId="52">#REF!</definedName>
    <definedName name="dms" localSheetId="54">#REF!</definedName>
    <definedName name="dms" localSheetId="5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17">#REF!</definedName>
    <definedName name="EDI" localSheetId="34">#REF!</definedName>
    <definedName name="EDI" localSheetId="53">#REF!</definedName>
    <definedName name="EDI" localSheetId="5">#REF!</definedName>
    <definedName name="EDI" localSheetId="52">#REF!</definedName>
    <definedName name="EDI" localSheetId="54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17">#REF!</definedName>
    <definedName name="Elec" localSheetId="34">#REF!</definedName>
    <definedName name="Elec" localSheetId="53">#REF!</definedName>
    <definedName name="Elec" localSheetId="5">#REF!</definedName>
    <definedName name="Elec" localSheetId="43">#REF!</definedName>
    <definedName name="Elec" localSheetId="48">#REF!</definedName>
    <definedName name="ELEC" localSheetId="52">#REF!</definedName>
    <definedName name="ELEC" localSheetId="54">#REF!</definedName>
    <definedName name="Elec">#REF!</definedName>
    <definedName name="ELEC_AG" localSheetId="17">#REF!</definedName>
    <definedName name="ELEC_AG" localSheetId="34">#REF!</definedName>
    <definedName name="ELEC_AG" localSheetId="53">#REF!</definedName>
    <definedName name="ELEC_AG" localSheetId="5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 localSheetId="17">#REF!</definedName>
    <definedName name="EMPDATA" localSheetId="20">#REF!</definedName>
    <definedName name="EMPDATA" localSheetId="34">#REF!</definedName>
    <definedName name="EMPDATA" localSheetId="38">#REF!</definedName>
    <definedName name="EMPDATA" localSheetId="53">#REF!</definedName>
    <definedName name="EMPDATA" localSheetId="4">#REF!</definedName>
    <definedName name="EMPDATA" localSheetId="5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17">#REF!</definedName>
    <definedName name="entity" localSheetId="34">#REF!</definedName>
    <definedName name="entity" localSheetId="53">#REF!</definedName>
    <definedName name="entity" localSheetId="5">#REF!</definedName>
    <definedName name="entity" localSheetId="52">#REF!</definedName>
    <definedName name="entity" localSheetId="54">#REF!</definedName>
    <definedName name="entity">#REF!</definedName>
    <definedName name="entity1" localSheetId="17">#REF!</definedName>
    <definedName name="entity1" localSheetId="34">#REF!</definedName>
    <definedName name="entity1" localSheetId="53">#REF!</definedName>
    <definedName name="entity1" localSheetId="5">#REF!</definedName>
    <definedName name="entity1" localSheetId="52">#REF!</definedName>
    <definedName name="entity1" localSheetId="54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17">#REF!</definedName>
    <definedName name="EPI" localSheetId="34">#REF!</definedName>
    <definedName name="EPI" localSheetId="53">#REF!</definedName>
    <definedName name="EPI" localSheetId="5">#REF!</definedName>
    <definedName name="EPI" localSheetId="52">#REF!</definedName>
    <definedName name="EPI" localSheetId="54">#REF!</definedName>
    <definedName name="EPI">#REF!</definedName>
    <definedName name="EPSILON" localSheetId="17">#REF!</definedName>
    <definedName name="EPSILON" localSheetId="34">#REF!</definedName>
    <definedName name="EPSILON" localSheetId="53">#REF!</definedName>
    <definedName name="EPSILON" localSheetId="5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 localSheetId="17">#REF!</definedName>
    <definedName name="ETCarveOut2008" localSheetId="34">#REF!</definedName>
    <definedName name="ETCarveOut2008" localSheetId="53">#REF!</definedName>
    <definedName name="ETCarveOut2008" localSheetId="5">#REF!</definedName>
    <definedName name="ETCarveOut2008" localSheetId="43">#REF!</definedName>
    <definedName name="ETCarveOut2008" localSheetId="48">#REF!</definedName>
    <definedName name="ETCarveOut2008">#REF!</definedName>
    <definedName name="ETD_GBORDER">#REF!</definedName>
    <definedName name="ETD_GPRA">#REF!</definedName>
    <definedName name="ETI" localSheetId="17">#REF!</definedName>
    <definedName name="ETI" localSheetId="34">#REF!</definedName>
    <definedName name="ETI" localSheetId="53">#REF!</definedName>
    <definedName name="ETI" localSheetId="5">#REF!</definedName>
    <definedName name="ETI" localSheetId="52">#REF!</definedName>
    <definedName name="ETI" localSheetId="54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17">#REF!</definedName>
    <definedName name="FAColumn" localSheetId="34">#REF!</definedName>
    <definedName name="FAColumn" localSheetId="53">#REF!</definedName>
    <definedName name="FAColumn" localSheetId="5">#REF!</definedName>
    <definedName name="FAColumn" localSheetId="54">#REF!</definedName>
    <definedName name="FAColumn">#REF!</definedName>
    <definedName name="FAR">#REF!</definedName>
    <definedName name="FAR_04">#REF!</definedName>
    <definedName name="FAStart" localSheetId="17">#REF!</definedName>
    <definedName name="FAStart" localSheetId="34">#REF!</definedName>
    <definedName name="FAStart" localSheetId="53">#REF!</definedName>
    <definedName name="FAStart" localSheetId="5">#REF!</definedName>
    <definedName name="FAStart" localSheetId="5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17">#REF!</definedName>
    <definedName name="FedTaxRate" localSheetId="34">#REF!</definedName>
    <definedName name="FedTaxRate" localSheetId="53">#REF!</definedName>
    <definedName name="FedTaxRate" localSheetId="5">#REF!</definedName>
    <definedName name="FedTaxRate" localSheetId="52">#REF!</definedName>
    <definedName name="FedTaxRate" localSheetId="54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17">#REF!</definedName>
    <definedName name="Fin_Plan_1293" localSheetId="34">#REF!</definedName>
    <definedName name="Fin_Plan_1293" localSheetId="53">#REF!</definedName>
    <definedName name="Fin_Plan_1293" localSheetId="5">#REF!</definedName>
    <definedName name="Fin_Plan_1293" localSheetId="52">#REF!</definedName>
    <definedName name="Fin_Plan_1293" localSheetId="54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17">#REF!</definedName>
    <definedName name="firstyearofservice" localSheetId="34">#REF!</definedName>
    <definedName name="firstyearofservice" localSheetId="53">#REF!</definedName>
    <definedName name="firstyearofservice" localSheetId="5">#REF!</definedName>
    <definedName name="firstyearofservice" localSheetId="52">#REF!</definedName>
    <definedName name="firstyearofservice" localSheetId="54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17">#REF!</definedName>
    <definedName name="FOOTER" localSheetId="34">#REF!</definedName>
    <definedName name="FOOTER" localSheetId="53">#REF!</definedName>
    <definedName name="FOOTER" localSheetId="5">#REF!</definedName>
    <definedName name="FOOTER" localSheetId="43">#REF!</definedName>
    <definedName name="FOOTER" localSheetId="48">#REF!</definedName>
    <definedName name="FOOTER" localSheetId="52">#REF!</definedName>
    <definedName name="FOOTER" localSheetId="54">#REF!</definedName>
    <definedName name="FOOTER">#REF!</definedName>
    <definedName name="Forecast_Demands">#REF!</definedName>
    <definedName name="Forecast_Revision">#REF!</definedName>
    <definedName name="FORM" localSheetId="17">#REF!</definedName>
    <definedName name="FORM" localSheetId="34">#REF!</definedName>
    <definedName name="FORM" localSheetId="53">#REF!</definedName>
    <definedName name="FORM" localSheetId="5">#REF!</definedName>
    <definedName name="FORM" localSheetId="52">#REF!</definedName>
    <definedName name="FORM" localSheetId="54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17">#REF!</definedName>
    <definedName name="FTDM" localSheetId="34">#REF!</definedName>
    <definedName name="FTDM" localSheetId="53">#REF!</definedName>
    <definedName name="FTDM" localSheetId="5">#REF!</definedName>
    <definedName name="FTDM" localSheetId="52">#REF!</definedName>
    <definedName name="FTDM" localSheetId="54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 localSheetId="38">#REF!</definedName>
    <definedName name="g" localSheetId="53">#REF!</definedName>
    <definedName name="g" localSheetId="4">#REF!</definedName>
    <definedName name="g" localSheetId="58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17">#REF!</definedName>
    <definedName name="Gas" localSheetId="34">#REF!</definedName>
    <definedName name="Gas" localSheetId="53">#REF!</definedName>
    <definedName name="Gas" localSheetId="5">#REF!</definedName>
    <definedName name="Gas" localSheetId="43">#REF!</definedName>
    <definedName name="Gas" localSheetId="48">#REF!</definedName>
    <definedName name="gas" localSheetId="52">#REF!</definedName>
    <definedName name="gas" localSheetId="54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17">#REF!</definedName>
    <definedName name="gaselec" localSheetId="34">#REF!</definedName>
    <definedName name="gaselec" localSheetId="53">#REF!</definedName>
    <definedName name="gaselec" localSheetId="4">#REF!</definedName>
    <definedName name="gaselec" localSheetId="5">#REF!</definedName>
    <definedName name="gaselec" localSheetId="7">#REF!</definedName>
    <definedName name="gaselec" localSheetId="8">#REF!</definedName>
    <definedName name="gaselec" localSheetId="48">#REF!</definedName>
    <definedName name="gaselec" localSheetId="54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7">{"'Summary'!$A$1:$J$24"}</definedName>
    <definedName name="h" localSheetId="20">{"'Summary'!$A$1:$J$24"}</definedName>
    <definedName name="h" localSheetId="38">{"'Summary'!$A$1:$J$24"}</definedName>
    <definedName name="h" localSheetId="53">{"'Summary'!$A$1:$J$24"}</definedName>
    <definedName name="h" localSheetId="58">{"'Summary'!$A$1:$J$24"}</definedName>
    <definedName name="h">{"'Summary'!$A$1:$J$24"}</definedName>
    <definedName name="h_1" localSheetId="17">{"'Summary'!$A$1:$J$24"}</definedName>
    <definedName name="h_1" localSheetId="20">{"'Summary'!$A$1:$J$24"}</definedName>
    <definedName name="h_1" localSheetId="38">{"'Summary'!$A$1:$J$24"}</definedName>
    <definedName name="h_1" localSheetId="53">{"'Summary'!$A$1:$J$24"}</definedName>
    <definedName name="h_1" localSheetId="58">{"'Summary'!$A$1:$J$24"}</definedName>
    <definedName name="h_1">{"'Summary'!$A$1:$J$24"}</definedName>
    <definedName name="h_1_1" localSheetId="17">{"'Summary'!$A$1:$J$24"}</definedName>
    <definedName name="h_1_1" localSheetId="20">{"'Summary'!$A$1:$J$24"}</definedName>
    <definedName name="h_1_1" localSheetId="38">{"'Summary'!$A$1:$J$24"}</definedName>
    <definedName name="h_1_1" localSheetId="53">{"'Summary'!$A$1:$J$24"}</definedName>
    <definedName name="h_1_1" localSheetId="58">{"'Summary'!$A$1:$J$24"}</definedName>
    <definedName name="h_1_1">{"'Summary'!$A$1:$J$24"}</definedName>
    <definedName name="h_1_1_1" localSheetId="17">{"'Summary'!$A$1:$J$24"}</definedName>
    <definedName name="h_1_1_1" localSheetId="20">{"'Summary'!$A$1:$J$24"}</definedName>
    <definedName name="h_1_1_1" localSheetId="38">{"'Summary'!$A$1:$J$24"}</definedName>
    <definedName name="h_1_1_1" localSheetId="53">{"'Summary'!$A$1:$J$24"}</definedName>
    <definedName name="h_1_1_1" localSheetId="58">{"'Summary'!$A$1:$J$24"}</definedName>
    <definedName name="h_1_1_1">{"'Summary'!$A$1:$J$24"}</definedName>
    <definedName name="h_1_2" localSheetId="17">{"'Summary'!$A$1:$J$24"}</definedName>
    <definedName name="h_1_2" localSheetId="20">{"'Summary'!$A$1:$J$24"}</definedName>
    <definedName name="h_1_2" localSheetId="38">{"'Summary'!$A$1:$J$24"}</definedName>
    <definedName name="h_1_2" localSheetId="53">{"'Summary'!$A$1:$J$24"}</definedName>
    <definedName name="h_1_2" localSheetId="58">{"'Summary'!$A$1:$J$24"}</definedName>
    <definedName name="h_1_2">{"'Summary'!$A$1:$J$24"}</definedName>
    <definedName name="h_1_2_1" localSheetId="17">{"'Summary'!$A$1:$J$24"}</definedName>
    <definedName name="h_1_2_1" localSheetId="20">{"'Summary'!$A$1:$J$24"}</definedName>
    <definedName name="h_1_2_1" localSheetId="38">{"'Summary'!$A$1:$J$24"}</definedName>
    <definedName name="h_1_2_1" localSheetId="53">{"'Summary'!$A$1:$J$24"}</definedName>
    <definedName name="h_1_2_1" localSheetId="58">{"'Summary'!$A$1:$J$24"}</definedName>
    <definedName name="h_1_2_1">{"'Summary'!$A$1:$J$24"}</definedName>
    <definedName name="h_1_3" localSheetId="17">{"'Summary'!$A$1:$J$24"}</definedName>
    <definedName name="h_1_3" localSheetId="20">{"'Summary'!$A$1:$J$24"}</definedName>
    <definedName name="h_1_3" localSheetId="38">{"'Summary'!$A$1:$J$24"}</definedName>
    <definedName name="h_1_3" localSheetId="53">{"'Summary'!$A$1:$J$24"}</definedName>
    <definedName name="h_1_3" localSheetId="58">{"'Summary'!$A$1:$J$24"}</definedName>
    <definedName name="h_1_3">{"'Summary'!$A$1:$J$24"}</definedName>
    <definedName name="h_2" localSheetId="17">{"'Summary'!$A$1:$J$24"}</definedName>
    <definedName name="h_2" localSheetId="20">{"'Summary'!$A$1:$J$24"}</definedName>
    <definedName name="h_2" localSheetId="38">{"'Summary'!$A$1:$J$24"}</definedName>
    <definedName name="h_2" localSheetId="53">{"'Summary'!$A$1:$J$24"}</definedName>
    <definedName name="h_2" localSheetId="58">{"'Summary'!$A$1:$J$24"}</definedName>
    <definedName name="h_2">{"'Summary'!$A$1:$J$24"}</definedName>
    <definedName name="h_2_1" localSheetId="17">{"'Summary'!$A$1:$J$24"}</definedName>
    <definedName name="h_2_1" localSheetId="20">{"'Summary'!$A$1:$J$24"}</definedName>
    <definedName name="h_2_1" localSheetId="38">{"'Summary'!$A$1:$J$24"}</definedName>
    <definedName name="h_2_1" localSheetId="53">{"'Summary'!$A$1:$J$24"}</definedName>
    <definedName name="h_2_1" localSheetId="58">{"'Summary'!$A$1:$J$24"}</definedName>
    <definedName name="h_2_1">{"'Summary'!$A$1:$J$24"}</definedName>
    <definedName name="h_2_1_1" localSheetId="17">{"'Summary'!$A$1:$J$24"}</definedName>
    <definedName name="h_2_1_1" localSheetId="20">{"'Summary'!$A$1:$J$24"}</definedName>
    <definedName name="h_2_1_1" localSheetId="38">{"'Summary'!$A$1:$J$24"}</definedName>
    <definedName name="h_2_1_1" localSheetId="53">{"'Summary'!$A$1:$J$24"}</definedName>
    <definedName name="h_2_1_1" localSheetId="58">{"'Summary'!$A$1:$J$24"}</definedName>
    <definedName name="h_2_1_1">{"'Summary'!$A$1:$J$24"}</definedName>
    <definedName name="h_2_2" localSheetId="17">{"'Summary'!$A$1:$J$24"}</definedName>
    <definedName name="h_2_2" localSheetId="20">{"'Summary'!$A$1:$J$24"}</definedName>
    <definedName name="h_2_2" localSheetId="38">{"'Summary'!$A$1:$J$24"}</definedName>
    <definedName name="h_2_2" localSheetId="53">{"'Summary'!$A$1:$J$24"}</definedName>
    <definedName name="h_2_2" localSheetId="58">{"'Summary'!$A$1:$J$24"}</definedName>
    <definedName name="h_2_2">{"'Summary'!$A$1:$J$24"}</definedName>
    <definedName name="h_2_2_1" localSheetId="17">{"'Summary'!$A$1:$J$24"}</definedName>
    <definedName name="h_2_2_1" localSheetId="20">{"'Summary'!$A$1:$J$24"}</definedName>
    <definedName name="h_2_2_1" localSheetId="38">{"'Summary'!$A$1:$J$24"}</definedName>
    <definedName name="h_2_2_1" localSheetId="53">{"'Summary'!$A$1:$J$24"}</definedName>
    <definedName name="h_2_2_1" localSheetId="58">{"'Summary'!$A$1:$J$24"}</definedName>
    <definedName name="h_2_2_1">{"'Summary'!$A$1:$J$24"}</definedName>
    <definedName name="h_2_3" localSheetId="17">{"'Summary'!$A$1:$J$24"}</definedName>
    <definedName name="h_2_3" localSheetId="20">{"'Summary'!$A$1:$J$24"}</definedName>
    <definedName name="h_2_3" localSheetId="38">{"'Summary'!$A$1:$J$24"}</definedName>
    <definedName name="h_2_3" localSheetId="53">{"'Summary'!$A$1:$J$24"}</definedName>
    <definedName name="h_2_3" localSheetId="58">{"'Summary'!$A$1:$J$24"}</definedName>
    <definedName name="h_2_3">{"'Summary'!$A$1:$J$24"}</definedName>
    <definedName name="h_3" localSheetId="17">{"'Summary'!$A$1:$J$24"}</definedName>
    <definedName name="h_3" localSheetId="20">{"'Summary'!$A$1:$J$24"}</definedName>
    <definedName name="h_3" localSheetId="38">{"'Summary'!$A$1:$J$24"}</definedName>
    <definedName name="h_3" localSheetId="53">{"'Summary'!$A$1:$J$24"}</definedName>
    <definedName name="h_3" localSheetId="58">{"'Summary'!$A$1:$J$24"}</definedName>
    <definedName name="h_3">{"'Summary'!$A$1:$J$24"}</definedName>
    <definedName name="h_3_1" localSheetId="17">{"'Summary'!$A$1:$J$24"}</definedName>
    <definedName name="h_3_1" localSheetId="20">{"'Summary'!$A$1:$J$24"}</definedName>
    <definedName name="h_3_1" localSheetId="38">{"'Summary'!$A$1:$J$24"}</definedName>
    <definedName name="h_3_1" localSheetId="53">{"'Summary'!$A$1:$J$24"}</definedName>
    <definedName name="h_3_1" localSheetId="58">{"'Summary'!$A$1:$J$24"}</definedName>
    <definedName name="h_3_1">{"'Summary'!$A$1:$J$24"}</definedName>
    <definedName name="h_3_1_1" localSheetId="17">{"'Summary'!$A$1:$J$24"}</definedName>
    <definedName name="h_3_1_1" localSheetId="20">{"'Summary'!$A$1:$J$24"}</definedName>
    <definedName name="h_3_1_1" localSheetId="38">{"'Summary'!$A$1:$J$24"}</definedName>
    <definedName name="h_3_1_1" localSheetId="53">{"'Summary'!$A$1:$J$24"}</definedName>
    <definedName name="h_3_1_1" localSheetId="58">{"'Summary'!$A$1:$J$24"}</definedName>
    <definedName name="h_3_1_1">{"'Summary'!$A$1:$J$24"}</definedName>
    <definedName name="h_3_2" localSheetId="17">{"'Summary'!$A$1:$J$24"}</definedName>
    <definedName name="h_3_2" localSheetId="20">{"'Summary'!$A$1:$J$24"}</definedName>
    <definedName name="h_3_2" localSheetId="38">{"'Summary'!$A$1:$J$24"}</definedName>
    <definedName name="h_3_2" localSheetId="53">{"'Summary'!$A$1:$J$24"}</definedName>
    <definedName name="h_3_2" localSheetId="58">{"'Summary'!$A$1:$J$24"}</definedName>
    <definedName name="h_3_2">{"'Summary'!$A$1:$J$24"}</definedName>
    <definedName name="h_3_2_1" localSheetId="17">{"'Summary'!$A$1:$J$24"}</definedName>
    <definedName name="h_3_2_1" localSheetId="20">{"'Summary'!$A$1:$J$24"}</definedName>
    <definedName name="h_3_2_1" localSheetId="38">{"'Summary'!$A$1:$J$24"}</definedName>
    <definedName name="h_3_2_1" localSheetId="53">{"'Summary'!$A$1:$J$24"}</definedName>
    <definedName name="h_3_2_1" localSheetId="58">{"'Summary'!$A$1:$J$24"}</definedName>
    <definedName name="h_3_2_1">{"'Summary'!$A$1:$J$24"}</definedName>
    <definedName name="h_3_3" localSheetId="17">{"'Summary'!$A$1:$J$24"}</definedName>
    <definedName name="h_3_3" localSheetId="20">{"'Summary'!$A$1:$J$24"}</definedName>
    <definedName name="h_3_3" localSheetId="38">{"'Summary'!$A$1:$J$24"}</definedName>
    <definedName name="h_3_3" localSheetId="53">{"'Summary'!$A$1:$J$24"}</definedName>
    <definedName name="h_3_3" localSheetId="58">{"'Summary'!$A$1:$J$24"}</definedName>
    <definedName name="h_3_3">{"'Summary'!$A$1:$J$24"}</definedName>
    <definedName name="h_4" localSheetId="17">{"'Summary'!$A$1:$J$24"}</definedName>
    <definedName name="h_4" localSheetId="20">{"'Summary'!$A$1:$J$24"}</definedName>
    <definedName name="h_4" localSheetId="38">{"'Summary'!$A$1:$J$24"}</definedName>
    <definedName name="h_4" localSheetId="53">{"'Summary'!$A$1:$J$24"}</definedName>
    <definedName name="h_4" localSheetId="58">{"'Summary'!$A$1:$J$24"}</definedName>
    <definedName name="h_4">{"'Summary'!$A$1:$J$24"}</definedName>
    <definedName name="h_4_1" localSheetId="17">{"'Summary'!$A$1:$J$24"}</definedName>
    <definedName name="h_4_1" localSheetId="20">{"'Summary'!$A$1:$J$24"}</definedName>
    <definedName name="h_4_1" localSheetId="38">{"'Summary'!$A$1:$J$24"}</definedName>
    <definedName name="h_4_1" localSheetId="53">{"'Summary'!$A$1:$J$24"}</definedName>
    <definedName name="h_4_1" localSheetId="58">{"'Summary'!$A$1:$J$24"}</definedName>
    <definedName name="h_4_1">{"'Summary'!$A$1:$J$24"}</definedName>
    <definedName name="h_4_1_1" localSheetId="17">{"'Summary'!$A$1:$J$24"}</definedName>
    <definedName name="h_4_1_1" localSheetId="20">{"'Summary'!$A$1:$J$24"}</definedName>
    <definedName name="h_4_1_1" localSheetId="38">{"'Summary'!$A$1:$J$24"}</definedName>
    <definedName name="h_4_1_1" localSheetId="53">{"'Summary'!$A$1:$J$24"}</definedName>
    <definedName name="h_4_1_1" localSheetId="58">{"'Summary'!$A$1:$J$24"}</definedName>
    <definedName name="h_4_1_1">{"'Summary'!$A$1:$J$24"}</definedName>
    <definedName name="h_4_2" localSheetId="17">{"'Summary'!$A$1:$J$24"}</definedName>
    <definedName name="h_4_2" localSheetId="20">{"'Summary'!$A$1:$J$24"}</definedName>
    <definedName name="h_4_2" localSheetId="38">{"'Summary'!$A$1:$J$24"}</definedName>
    <definedName name="h_4_2" localSheetId="53">{"'Summary'!$A$1:$J$24"}</definedName>
    <definedName name="h_4_2" localSheetId="58">{"'Summary'!$A$1:$J$24"}</definedName>
    <definedName name="h_4_2">{"'Summary'!$A$1:$J$24"}</definedName>
    <definedName name="h_4_2_1" localSheetId="17">{"'Summary'!$A$1:$J$24"}</definedName>
    <definedName name="h_4_2_1" localSheetId="20">{"'Summary'!$A$1:$J$24"}</definedName>
    <definedName name="h_4_2_1" localSheetId="38">{"'Summary'!$A$1:$J$24"}</definedName>
    <definedName name="h_4_2_1" localSheetId="53">{"'Summary'!$A$1:$J$24"}</definedName>
    <definedName name="h_4_2_1" localSheetId="58">{"'Summary'!$A$1:$J$24"}</definedName>
    <definedName name="h_4_2_1">{"'Summary'!$A$1:$J$24"}</definedName>
    <definedName name="h_4_3" localSheetId="17">{"'Summary'!$A$1:$J$24"}</definedName>
    <definedName name="h_4_3" localSheetId="20">{"'Summary'!$A$1:$J$24"}</definedName>
    <definedName name="h_4_3" localSheetId="38">{"'Summary'!$A$1:$J$24"}</definedName>
    <definedName name="h_4_3" localSheetId="53">{"'Summary'!$A$1:$J$24"}</definedName>
    <definedName name="h_4_3" localSheetId="58">{"'Summary'!$A$1:$J$24"}</definedName>
    <definedName name="h_4_3">{"'Summary'!$A$1:$J$24"}</definedName>
    <definedName name="h_5" localSheetId="17">{"'Summary'!$A$1:$J$24"}</definedName>
    <definedName name="h_5" localSheetId="20">{"'Summary'!$A$1:$J$24"}</definedName>
    <definedName name="h_5" localSheetId="38">{"'Summary'!$A$1:$J$24"}</definedName>
    <definedName name="h_5" localSheetId="53">{"'Summary'!$A$1:$J$24"}</definedName>
    <definedName name="h_5" localSheetId="58">{"'Summary'!$A$1:$J$24"}</definedName>
    <definedName name="h_5">{"'Summary'!$A$1:$J$24"}</definedName>
    <definedName name="h_5_1" localSheetId="17">{"'Summary'!$A$1:$J$24"}</definedName>
    <definedName name="h_5_1" localSheetId="20">{"'Summary'!$A$1:$J$24"}</definedName>
    <definedName name="h_5_1" localSheetId="38">{"'Summary'!$A$1:$J$24"}</definedName>
    <definedName name="h_5_1" localSheetId="53">{"'Summary'!$A$1:$J$24"}</definedName>
    <definedName name="h_5_1" localSheetId="58">{"'Summary'!$A$1:$J$24"}</definedName>
    <definedName name="h_5_1">{"'Summary'!$A$1:$J$24"}</definedName>
    <definedName name="h_5_1_1" localSheetId="17">{"'Summary'!$A$1:$J$24"}</definedName>
    <definedName name="h_5_1_1" localSheetId="20">{"'Summary'!$A$1:$J$24"}</definedName>
    <definedName name="h_5_1_1" localSheetId="38">{"'Summary'!$A$1:$J$24"}</definedName>
    <definedName name="h_5_1_1" localSheetId="53">{"'Summary'!$A$1:$J$24"}</definedName>
    <definedName name="h_5_1_1" localSheetId="58">{"'Summary'!$A$1:$J$24"}</definedName>
    <definedName name="h_5_1_1">{"'Summary'!$A$1:$J$24"}</definedName>
    <definedName name="h_5_2" localSheetId="17">{"'Summary'!$A$1:$J$24"}</definedName>
    <definedName name="h_5_2" localSheetId="20">{"'Summary'!$A$1:$J$24"}</definedName>
    <definedName name="h_5_2" localSheetId="38">{"'Summary'!$A$1:$J$24"}</definedName>
    <definedName name="h_5_2" localSheetId="53">{"'Summary'!$A$1:$J$24"}</definedName>
    <definedName name="h_5_2" localSheetId="58">{"'Summary'!$A$1:$J$24"}</definedName>
    <definedName name="h_5_2">{"'Summary'!$A$1:$J$24"}</definedName>
    <definedName name="h_5_2_1" localSheetId="17">{"'Summary'!$A$1:$J$24"}</definedName>
    <definedName name="h_5_2_1" localSheetId="20">{"'Summary'!$A$1:$J$24"}</definedName>
    <definedName name="h_5_2_1" localSheetId="38">{"'Summary'!$A$1:$J$24"}</definedName>
    <definedName name="h_5_2_1" localSheetId="53">{"'Summary'!$A$1:$J$24"}</definedName>
    <definedName name="h_5_2_1" localSheetId="58">{"'Summary'!$A$1:$J$24"}</definedName>
    <definedName name="h_5_2_1">{"'Summary'!$A$1:$J$24"}</definedName>
    <definedName name="h_5_3" localSheetId="17">{"'Summary'!$A$1:$J$24"}</definedName>
    <definedName name="h_5_3" localSheetId="20">{"'Summary'!$A$1:$J$24"}</definedName>
    <definedName name="h_5_3" localSheetId="38">{"'Summary'!$A$1:$J$24"}</definedName>
    <definedName name="h_5_3" localSheetId="53">{"'Summary'!$A$1:$J$24"}</definedName>
    <definedName name="h_5_3" localSheetId="58">{"'Summary'!$A$1:$J$24"}</definedName>
    <definedName name="h_5_3">{"'Summary'!$A$1:$J$24"}</definedName>
    <definedName name="h_control" localSheetId="17">{"'Summary'!$A$1:$J$24"}</definedName>
    <definedName name="h_control" localSheetId="20">{"'Summary'!$A$1:$J$24"}</definedName>
    <definedName name="h_control" localSheetId="38">{"'Summary'!$A$1:$J$24"}</definedName>
    <definedName name="h_control" localSheetId="53">{"'Summary'!$A$1:$J$24"}</definedName>
    <definedName name="h_control" localSheetId="58">{"'Summary'!$A$1:$J$24"}</definedName>
    <definedName name="h_control">{"'Summary'!$A$1:$J$24"}</definedName>
    <definedName name="h_control_1" localSheetId="17">{"'Summary'!$A$1:$J$24"}</definedName>
    <definedName name="h_control_1" localSheetId="20">{"'Summary'!$A$1:$J$24"}</definedName>
    <definedName name="h_control_1" localSheetId="38">{"'Summary'!$A$1:$J$24"}</definedName>
    <definedName name="h_control_1" localSheetId="53">{"'Summary'!$A$1:$J$24"}</definedName>
    <definedName name="h_control_1" localSheetId="58">{"'Summary'!$A$1:$J$24"}</definedName>
    <definedName name="h_control_1">{"'Summary'!$A$1:$J$24"}</definedName>
    <definedName name="h_control_1_1" localSheetId="17">{"'Summary'!$A$1:$J$24"}</definedName>
    <definedName name="h_control_1_1" localSheetId="20">{"'Summary'!$A$1:$J$24"}</definedName>
    <definedName name="h_control_1_1" localSheetId="38">{"'Summary'!$A$1:$J$24"}</definedName>
    <definedName name="h_control_1_1" localSheetId="53">{"'Summary'!$A$1:$J$24"}</definedName>
    <definedName name="h_control_1_1" localSheetId="58">{"'Summary'!$A$1:$J$24"}</definedName>
    <definedName name="h_control_1_1">{"'Summary'!$A$1:$J$24"}</definedName>
    <definedName name="h_control_1_1_1" localSheetId="17">{"'Summary'!$A$1:$J$24"}</definedName>
    <definedName name="h_control_1_1_1" localSheetId="20">{"'Summary'!$A$1:$J$24"}</definedName>
    <definedName name="h_control_1_1_1" localSheetId="38">{"'Summary'!$A$1:$J$24"}</definedName>
    <definedName name="h_control_1_1_1" localSheetId="53">{"'Summary'!$A$1:$J$24"}</definedName>
    <definedName name="h_control_1_1_1" localSheetId="58">{"'Summary'!$A$1:$J$24"}</definedName>
    <definedName name="h_control_1_1_1">{"'Summary'!$A$1:$J$24"}</definedName>
    <definedName name="h_control_1_2" localSheetId="17">{"'Summary'!$A$1:$J$24"}</definedName>
    <definedName name="h_control_1_2" localSheetId="20">{"'Summary'!$A$1:$J$24"}</definedName>
    <definedName name="h_control_1_2" localSheetId="38">{"'Summary'!$A$1:$J$24"}</definedName>
    <definedName name="h_control_1_2" localSheetId="53">{"'Summary'!$A$1:$J$24"}</definedName>
    <definedName name="h_control_1_2" localSheetId="58">{"'Summary'!$A$1:$J$24"}</definedName>
    <definedName name="h_control_1_2">{"'Summary'!$A$1:$J$24"}</definedName>
    <definedName name="h_control_1_2_1" localSheetId="17">{"'Summary'!$A$1:$J$24"}</definedName>
    <definedName name="h_control_1_2_1" localSheetId="20">{"'Summary'!$A$1:$J$24"}</definedName>
    <definedName name="h_control_1_2_1" localSheetId="38">{"'Summary'!$A$1:$J$24"}</definedName>
    <definedName name="h_control_1_2_1" localSheetId="53">{"'Summary'!$A$1:$J$24"}</definedName>
    <definedName name="h_control_1_2_1" localSheetId="58">{"'Summary'!$A$1:$J$24"}</definedName>
    <definedName name="h_control_1_2_1">{"'Summary'!$A$1:$J$24"}</definedName>
    <definedName name="h_control_1_3" localSheetId="17">{"'Summary'!$A$1:$J$24"}</definedName>
    <definedName name="h_control_1_3" localSheetId="20">{"'Summary'!$A$1:$J$24"}</definedName>
    <definedName name="h_control_1_3" localSheetId="38">{"'Summary'!$A$1:$J$24"}</definedName>
    <definedName name="h_control_1_3" localSheetId="53">{"'Summary'!$A$1:$J$24"}</definedName>
    <definedName name="h_control_1_3" localSheetId="58">{"'Summary'!$A$1:$J$24"}</definedName>
    <definedName name="h_control_1_3">{"'Summary'!$A$1:$J$24"}</definedName>
    <definedName name="h_control_2" localSheetId="17">{"'Summary'!$A$1:$J$24"}</definedName>
    <definedName name="h_control_2" localSheetId="20">{"'Summary'!$A$1:$J$24"}</definedName>
    <definedName name="h_control_2" localSheetId="38">{"'Summary'!$A$1:$J$24"}</definedName>
    <definedName name="h_control_2" localSheetId="53">{"'Summary'!$A$1:$J$24"}</definedName>
    <definedName name="h_control_2" localSheetId="58">{"'Summary'!$A$1:$J$24"}</definedName>
    <definedName name="h_control_2">{"'Summary'!$A$1:$J$24"}</definedName>
    <definedName name="h_control_2_1" localSheetId="17">{"'Summary'!$A$1:$J$24"}</definedName>
    <definedName name="h_control_2_1" localSheetId="20">{"'Summary'!$A$1:$J$24"}</definedName>
    <definedName name="h_control_2_1" localSheetId="38">{"'Summary'!$A$1:$J$24"}</definedName>
    <definedName name="h_control_2_1" localSheetId="53">{"'Summary'!$A$1:$J$24"}</definedName>
    <definedName name="h_control_2_1" localSheetId="58">{"'Summary'!$A$1:$J$24"}</definedName>
    <definedName name="h_control_2_1">{"'Summary'!$A$1:$J$24"}</definedName>
    <definedName name="h_control_2_1_1" localSheetId="17">{"'Summary'!$A$1:$J$24"}</definedName>
    <definedName name="h_control_2_1_1" localSheetId="20">{"'Summary'!$A$1:$J$24"}</definedName>
    <definedName name="h_control_2_1_1" localSheetId="38">{"'Summary'!$A$1:$J$24"}</definedName>
    <definedName name="h_control_2_1_1" localSheetId="53">{"'Summary'!$A$1:$J$24"}</definedName>
    <definedName name="h_control_2_1_1" localSheetId="58">{"'Summary'!$A$1:$J$24"}</definedName>
    <definedName name="h_control_2_1_1">{"'Summary'!$A$1:$J$24"}</definedName>
    <definedName name="h_control_2_2" localSheetId="17">{"'Summary'!$A$1:$J$24"}</definedName>
    <definedName name="h_control_2_2" localSheetId="20">{"'Summary'!$A$1:$J$24"}</definedName>
    <definedName name="h_control_2_2" localSheetId="38">{"'Summary'!$A$1:$J$24"}</definedName>
    <definedName name="h_control_2_2" localSheetId="53">{"'Summary'!$A$1:$J$24"}</definedName>
    <definedName name="h_control_2_2" localSheetId="58">{"'Summary'!$A$1:$J$24"}</definedName>
    <definedName name="h_control_2_2">{"'Summary'!$A$1:$J$24"}</definedName>
    <definedName name="h_control_2_2_1" localSheetId="17">{"'Summary'!$A$1:$J$24"}</definedName>
    <definedName name="h_control_2_2_1" localSheetId="20">{"'Summary'!$A$1:$J$24"}</definedName>
    <definedName name="h_control_2_2_1" localSheetId="38">{"'Summary'!$A$1:$J$24"}</definedName>
    <definedName name="h_control_2_2_1" localSheetId="53">{"'Summary'!$A$1:$J$24"}</definedName>
    <definedName name="h_control_2_2_1" localSheetId="58">{"'Summary'!$A$1:$J$24"}</definedName>
    <definedName name="h_control_2_2_1">{"'Summary'!$A$1:$J$24"}</definedName>
    <definedName name="h_control_2_3" localSheetId="17">{"'Summary'!$A$1:$J$24"}</definedName>
    <definedName name="h_control_2_3" localSheetId="20">{"'Summary'!$A$1:$J$24"}</definedName>
    <definedName name="h_control_2_3" localSheetId="38">{"'Summary'!$A$1:$J$24"}</definedName>
    <definedName name="h_control_2_3" localSheetId="53">{"'Summary'!$A$1:$J$24"}</definedName>
    <definedName name="h_control_2_3" localSheetId="58">{"'Summary'!$A$1:$J$24"}</definedName>
    <definedName name="h_control_2_3">{"'Summary'!$A$1:$J$24"}</definedName>
    <definedName name="h_control_3" localSheetId="17">{"'Summary'!$A$1:$J$24"}</definedName>
    <definedName name="h_control_3" localSheetId="20">{"'Summary'!$A$1:$J$24"}</definedName>
    <definedName name="h_control_3" localSheetId="38">{"'Summary'!$A$1:$J$24"}</definedName>
    <definedName name="h_control_3" localSheetId="53">{"'Summary'!$A$1:$J$24"}</definedName>
    <definedName name="h_control_3" localSheetId="58">{"'Summary'!$A$1:$J$24"}</definedName>
    <definedName name="h_control_3">{"'Summary'!$A$1:$J$24"}</definedName>
    <definedName name="h_control_3_1" localSheetId="17">{"'Summary'!$A$1:$J$24"}</definedName>
    <definedName name="h_control_3_1" localSheetId="20">{"'Summary'!$A$1:$J$24"}</definedName>
    <definedName name="h_control_3_1" localSheetId="38">{"'Summary'!$A$1:$J$24"}</definedName>
    <definedName name="h_control_3_1" localSheetId="53">{"'Summary'!$A$1:$J$24"}</definedName>
    <definedName name="h_control_3_1" localSheetId="58">{"'Summary'!$A$1:$J$24"}</definedName>
    <definedName name="h_control_3_1">{"'Summary'!$A$1:$J$24"}</definedName>
    <definedName name="h_control_3_1_1" localSheetId="17">{"'Summary'!$A$1:$J$24"}</definedName>
    <definedName name="h_control_3_1_1" localSheetId="20">{"'Summary'!$A$1:$J$24"}</definedName>
    <definedName name="h_control_3_1_1" localSheetId="38">{"'Summary'!$A$1:$J$24"}</definedName>
    <definedName name="h_control_3_1_1" localSheetId="53">{"'Summary'!$A$1:$J$24"}</definedName>
    <definedName name="h_control_3_1_1" localSheetId="58">{"'Summary'!$A$1:$J$24"}</definedName>
    <definedName name="h_control_3_1_1">{"'Summary'!$A$1:$J$24"}</definedName>
    <definedName name="h_control_3_2" localSheetId="17">{"'Summary'!$A$1:$J$24"}</definedName>
    <definedName name="h_control_3_2" localSheetId="20">{"'Summary'!$A$1:$J$24"}</definedName>
    <definedName name="h_control_3_2" localSheetId="38">{"'Summary'!$A$1:$J$24"}</definedName>
    <definedName name="h_control_3_2" localSheetId="53">{"'Summary'!$A$1:$J$24"}</definedName>
    <definedName name="h_control_3_2" localSheetId="58">{"'Summary'!$A$1:$J$24"}</definedName>
    <definedName name="h_control_3_2">{"'Summary'!$A$1:$J$24"}</definedName>
    <definedName name="h_control_3_2_1" localSheetId="17">{"'Summary'!$A$1:$J$24"}</definedName>
    <definedName name="h_control_3_2_1" localSheetId="20">{"'Summary'!$A$1:$J$24"}</definedName>
    <definedName name="h_control_3_2_1" localSheetId="38">{"'Summary'!$A$1:$J$24"}</definedName>
    <definedName name="h_control_3_2_1" localSheetId="53">{"'Summary'!$A$1:$J$24"}</definedName>
    <definedName name="h_control_3_2_1" localSheetId="58">{"'Summary'!$A$1:$J$24"}</definedName>
    <definedName name="h_control_3_2_1">{"'Summary'!$A$1:$J$24"}</definedName>
    <definedName name="h_control_3_3" localSheetId="17">{"'Summary'!$A$1:$J$24"}</definedName>
    <definedName name="h_control_3_3" localSheetId="20">{"'Summary'!$A$1:$J$24"}</definedName>
    <definedName name="h_control_3_3" localSheetId="38">{"'Summary'!$A$1:$J$24"}</definedName>
    <definedName name="h_control_3_3" localSheetId="53">{"'Summary'!$A$1:$J$24"}</definedName>
    <definedName name="h_control_3_3" localSheetId="58">{"'Summary'!$A$1:$J$24"}</definedName>
    <definedName name="h_control_3_3">{"'Summary'!$A$1:$J$24"}</definedName>
    <definedName name="h_control_4" localSheetId="17">{"'Summary'!$A$1:$J$24"}</definedName>
    <definedName name="h_control_4" localSheetId="20">{"'Summary'!$A$1:$J$24"}</definedName>
    <definedName name="h_control_4" localSheetId="38">{"'Summary'!$A$1:$J$24"}</definedName>
    <definedName name="h_control_4" localSheetId="53">{"'Summary'!$A$1:$J$24"}</definedName>
    <definedName name="h_control_4" localSheetId="58">{"'Summary'!$A$1:$J$24"}</definedName>
    <definedName name="h_control_4">{"'Summary'!$A$1:$J$24"}</definedName>
    <definedName name="h_control_4_1" localSheetId="17">{"'Summary'!$A$1:$J$24"}</definedName>
    <definedName name="h_control_4_1" localSheetId="20">{"'Summary'!$A$1:$J$24"}</definedName>
    <definedName name="h_control_4_1" localSheetId="38">{"'Summary'!$A$1:$J$24"}</definedName>
    <definedName name="h_control_4_1" localSheetId="53">{"'Summary'!$A$1:$J$24"}</definedName>
    <definedName name="h_control_4_1" localSheetId="58">{"'Summary'!$A$1:$J$24"}</definedName>
    <definedName name="h_control_4_1">{"'Summary'!$A$1:$J$24"}</definedName>
    <definedName name="h_control_4_1_1" localSheetId="17">{"'Summary'!$A$1:$J$24"}</definedName>
    <definedName name="h_control_4_1_1" localSheetId="20">{"'Summary'!$A$1:$J$24"}</definedName>
    <definedName name="h_control_4_1_1" localSheetId="38">{"'Summary'!$A$1:$J$24"}</definedName>
    <definedName name="h_control_4_1_1" localSheetId="53">{"'Summary'!$A$1:$J$24"}</definedName>
    <definedName name="h_control_4_1_1" localSheetId="58">{"'Summary'!$A$1:$J$24"}</definedName>
    <definedName name="h_control_4_1_1">{"'Summary'!$A$1:$J$24"}</definedName>
    <definedName name="h_control_4_2" localSheetId="17">{"'Summary'!$A$1:$J$24"}</definedName>
    <definedName name="h_control_4_2" localSheetId="20">{"'Summary'!$A$1:$J$24"}</definedName>
    <definedName name="h_control_4_2" localSheetId="38">{"'Summary'!$A$1:$J$24"}</definedName>
    <definedName name="h_control_4_2" localSheetId="53">{"'Summary'!$A$1:$J$24"}</definedName>
    <definedName name="h_control_4_2" localSheetId="58">{"'Summary'!$A$1:$J$24"}</definedName>
    <definedName name="h_control_4_2">{"'Summary'!$A$1:$J$24"}</definedName>
    <definedName name="h_control_4_2_1" localSheetId="17">{"'Summary'!$A$1:$J$24"}</definedName>
    <definedName name="h_control_4_2_1" localSheetId="20">{"'Summary'!$A$1:$J$24"}</definedName>
    <definedName name="h_control_4_2_1" localSheetId="38">{"'Summary'!$A$1:$J$24"}</definedName>
    <definedName name="h_control_4_2_1" localSheetId="53">{"'Summary'!$A$1:$J$24"}</definedName>
    <definedName name="h_control_4_2_1" localSheetId="58">{"'Summary'!$A$1:$J$24"}</definedName>
    <definedName name="h_control_4_2_1">{"'Summary'!$A$1:$J$24"}</definedName>
    <definedName name="h_control_4_3" localSheetId="17">{"'Summary'!$A$1:$J$24"}</definedName>
    <definedName name="h_control_4_3" localSheetId="20">{"'Summary'!$A$1:$J$24"}</definedName>
    <definedName name="h_control_4_3" localSheetId="38">{"'Summary'!$A$1:$J$24"}</definedName>
    <definedName name="h_control_4_3" localSheetId="53">{"'Summary'!$A$1:$J$24"}</definedName>
    <definedName name="h_control_4_3" localSheetId="58">{"'Summary'!$A$1:$J$24"}</definedName>
    <definedName name="h_control_4_3">{"'Summary'!$A$1:$J$24"}</definedName>
    <definedName name="h_control_5" localSheetId="17">{"'Summary'!$A$1:$J$24"}</definedName>
    <definedName name="h_control_5" localSheetId="20">{"'Summary'!$A$1:$J$24"}</definedName>
    <definedName name="h_control_5" localSheetId="38">{"'Summary'!$A$1:$J$24"}</definedName>
    <definedName name="h_control_5" localSheetId="53">{"'Summary'!$A$1:$J$24"}</definedName>
    <definedName name="h_control_5" localSheetId="58">{"'Summary'!$A$1:$J$24"}</definedName>
    <definedName name="h_control_5">{"'Summary'!$A$1:$J$24"}</definedName>
    <definedName name="h_control_5_1" localSheetId="17">{"'Summary'!$A$1:$J$24"}</definedName>
    <definedName name="h_control_5_1" localSheetId="20">{"'Summary'!$A$1:$J$24"}</definedName>
    <definedName name="h_control_5_1" localSheetId="38">{"'Summary'!$A$1:$J$24"}</definedName>
    <definedName name="h_control_5_1" localSheetId="53">{"'Summary'!$A$1:$J$24"}</definedName>
    <definedName name="h_control_5_1" localSheetId="58">{"'Summary'!$A$1:$J$24"}</definedName>
    <definedName name="h_control_5_1">{"'Summary'!$A$1:$J$24"}</definedName>
    <definedName name="h_control_5_1_1" localSheetId="17">{"'Summary'!$A$1:$J$24"}</definedName>
    <definedName name="h_control_5_1_1" localSheetId="20">{"'Summary'!$A$1:$J$24"}</definedName>
    <definedName name="h_control_5_1_1" localSheetId="38">{"'Summary'!$A$1:$J$24"}</definedName>
    <definedName name="h_control_5_1_1" localSheetId="53">{"'Summary'!$A$1:$J$24"}</definedName>
    <definedName name="h_control_5_1_1" localSheetId="58">{"'Summary'!$A$1:$J$24"}</definedName>
    <definedName name="h_control_5_1_1">{"'Summary'!$A$1:$J$24"}</definedName>
    <definedName name="h_control_5_2" localSheetId="17">{"'Summary'!$A$1:$J$24"}</definedName>
    <definedName name="h_control_5_2" localSheetId="20">{"'Summary'!$A$1:$J$24"}</definedName>
    <definedName name="h_control_5_2" localSheetId="38">{"'Summary'!$A$1:$J$24"}</definedName>
    <definedName name="h_control_5_2" localSheetId="53">{"'Summary'!$A$1:$J$24"}</definedName>
    <definedName name="h_control_5_2" localSheetId="58">{"'Summary'!$A$1:$J$24"}</definedName>
    <definedName name="h_control_5_2">{"'Summary'!$A$1:$J$24"}</definedName>
    <definedName name="h_control_5_2_1" localSheetId="17">{"'Summary'!$A$1:$J$24"}</definedName>
    <definedName name="h_control_5_2_1" localSheetId="20">{"'Summary'!$A$1:$J$24"}</definedName>
    <definedName name="h_control_5_2_1" localSheetId="38">{"'Summary'!$A$1:$J$24"}</definedName>
    <definedName name="h_control_5_2_1" localSheetId="53">{"'Summary'!$A$1:$J$24"}</definedName>
    <definedName name="h_control_5_2_1" localSheetId="58">{"'Summary'!$A$1:$J$24"}</definedName>
    <definedName name="h_control_5_2_1">{"'Summary'!$A$1:$J$24"}</definedName>
    <definedName name="h_control_5_3" localSheetId="17">{"'Summary'!$A$1:$J$24"}</definedName>
    <definedName name="h_control_5_3" localSheetId="20">{"'Summary'!$A$1:$J$24"}</definedName>
    <definedName name="h_control_5_3" localSheetId="38">{"'Summary'!$A$1:$J$24"}</definedName>
    <definedName name="h_control_5_3" localSheetId="53">{"'Summary'!$A$1:$J$24"}</definedName>
    <definedName name="h_control_5_3" localSheetId="58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7" hidden="1">{"'Attachment'!$A$1:$L$49"}</definedName>
    <definedName name="HTML_Control" localSheetId="20">{"'Summary'!$A$1:$J$24"}</definedName>
    <definedName name="HTML_Control" localSheetId="38">{"'Summary'!$A$1:$J$24"}</definedName>
    <definedName name="HTML_Control" localSheetId="53">{"'Summary'!$A$1:$J$24"}</definedName>
    <definedName name="HTML_Control" localSheetId="58">{"'Summary'!$A$1:$J$24"}</definedName>
    <definedName name="HTML_Control">{"'Summary'!$A$1:$J$24"}</definedName>
    <definedName name="HTML_Control_1" localSheetId="17">{"'Summary'!$A$1:$J$24"}</definedName>
    <definedName name="HTML_Control_1" localSheetId="20">{"'Summary'!$A$1:$J$24"}</definedName>
    <definedName name="HTML_Control_1" localSheetId="38">{"'Summary'!$A$1:$J$24"}</definedName>
    <definedName name="HTML_Control_1" localSheetId="53">{"'Summary'!$A$1:$J$24"}</definedName>
    <definedName name="HTML_Control_1" localSheetId="58">{"'Summary'!$A$1:$J$24"}</definedName>
    <definedName name="HTML_Control_1">{"'Summary'!$A$1:$J$24"}</definedName>
    <definedName name="HTML_Control_1_1" localSheetId="17">{"'Summary'!$A$1:$J$24"}</definedName>
    <definedName name="HTML_Control_1_1" localSheetId="20">{"'Summary'!$A$1:$J$24"}</definedName>
    <definedName name="HTML_Control_1_1" localSheetId="38">{"'Summary'!$A$1:$J$24"}</definedName>
    <definedName name="HTML_Control_1_1" localSheetId="53">{"'Summary'!$A$1:$J$24"}</definedName>
    <definedName name="HTML_Control_1_1" localSheetId="58">{"'Summary'!$A$1:$J$24"}</definedName>
    <definedName name="HTML_Control_1_1">{"'Summary'!$A$1:$J$24"}</definedName>
    <definedName name="HTML_Control_1_1_1" localSheetId="17">{"'Summary'!$A$1:$J$24"}</definedName>
    <definedName name="HTML_Control_1_1_1" localSheetId="20">{"'Summary'!$A$1:$J$24"}</definedName>
    <definedName name="HTML_Control_1_1_1" localSheetId="38">{"'Summary'!$A$1:$J$24"}</definedName>
    <definedName name="HTML_Control_1_1_1" localSheetId="53">{"'Summary'!$A$1:$J$24"}</definedName>
    <definedName name="HTML_Control_1_1_1" localSheetId="58">{"'Summary'!$A$1:$J$24"}</definedName>
    <definedName name="HTML_Control_1_1_1">{"'Summary'!$A$1:$J$24"}</definedName>
    <definedName name="HTML_Control_1_2" localSheetId="17">{"'Summary'!$A$1:$J$24"}</definedName>
    <definedName name="HTML_Control_1_2" localSheetId="20">{"'Summary'!$A$1:$J$24"}</definedName>
    <definedName name="HTML_Control_1_2" localSheetId="38">{"'Summary'!$A$1:$J$24"}</definedName>
    <definedName name="HTML_Control_1_2" localSheetId="53">{"'Summary'!$A$1:$J$24"}</definedName>
    <definedName name="HTML_Control_1_2" localSheetId="58">{"'Summary'!$A$1:$J$24"}</definedName>
    <definedName name="HTML_Control_1_2">{"'Summary'!$A$1:$J$24"}</definedName>
    <definedName name="HTML_Control_1_2_1" localSheetId="17">{"'Summary'!$A$1:$J$24"}</definedName>
    <definedName name="HTML_Control_1_2_1" localSheetId="20">{"'Summary'!$A$1:$J$24"}</definedName>
    <definedName name="HTML_Control_1_2_1" localSheetId="38">{"'Summary'!$A$1:$J$24"}</definedName>
    <definedName name="HTML_Control_1_2_1" localSheetId="53">{"'Summary'!$A$1:$J$24"}</definedName>
    <definedName name="HTML_Control_1_2_1" localSheetId="58">{"'Summary'!$A$1:$J$24"}</definedName>
    <definedName name="HTML_Control_1_2_1">{"'Summary'!$A$1:$J$24"}</definedName>
    <definedName name="HTML_Control_1_3" localSheetId="17">{"'Summary'!$A$1:$J$24"}</definedName>
    <definedName name="HTML_Control_1_3" localSheetId="20">{"'Summary'!$A$1:$J$24"}</definedName>
    <definedName name="HTML_Control_1_3" localSheetId="38">{"'Summary'!$A$1:$J$24"}</definedName>
    <definedName name="HTML_Control_1_3" localSheetId="53">{"'Summary'!$A$1:$J$24"}</definedName>
    <definedName name="HTML_Control_1_3" localSheetId="58">{"'Summary'!$A$1:$J$24"}</definedName>
    <definedName name="HTML_Control_1_3">{"'Summary'!$A$1:$J$24"}</definedName>
    <definedName name="HTML_Control_2" localSheetId="17">{"'Summary'!$A$1:$J$24"}</definedName>
    <definedName name="HTML_Control_2" localSheetId="20">{"'Summary'!$A$1:$J$24"}</definedName>
    <definedName name="HTML_Control_2" localSheetId="38">{"'Summary'!$A$1:$J$24"}</definedName>
    <definedName name="HTML_Control_2" localSheetId="53">{"'Summary'!$A$1:$J$24"}</definedName>
    <definedName name="HTML_Control_2" localSheetId="58">{"'Summary'!$A$1:$J$24"}</definedName>
    <definedName name="HTML_Control_2">{"'Summary'!$A$1:$J$24"}</definedName>
    <definedName name="HTML_Control_2_1" localSheetId="17">{"'Summary'!$A$1:$J$24"}</definedName>
    <definedName name="HTML_Control_2_1" localSheetId="20">{"'Summary'!$A$1:$J$24"}</definedName>
    <definedName name="HTML_Control_2_1" localSheetId="38">{"'Summary'!$A$1:$J$24"}</definedName>
    <definedName name="HTML_Control_2_1" localSheetId="53">{"'Summary'!$A$1:$J$24"}</definedName>
    <definedName name="HTML_Control_2_1" localSheetId="58">{"'Summary'!$A$1:$J$24"}</definedName>
    <definedName name="HTML_Control_2_1">{"'Summary'!$A$1:$J$24"}</definedName>
    <definedName name="HTML_Control_2_1_1" localSheetId="17">{"'Summary'!$A$1:$J$24"}</definedName>
    <definedName name="HTML_Control_2_1_1" localSheetId="20">{"'Summary'!$A$1:$J$24"}</definedName>
    <definedName name="HTML_Control_2_1_1" localSheetId="38">{"'Summary'!$A$1:$J$24"}</definedName>
    <definedName name="HTML_Control_2_1_1" localSheetId="53">{"'Summary'!$A$1:$J$24"}</definedName>
    <definedName name="HTML_Control_2_1_1" localSheetId="58">{"'Summary'!$A$1:$J$24"}</definedName>
    <definedName name="HTML_Control_2_1_1">{"'Summary'!$A$1:$J$24"}</definedName>
    <definedName name="HTML_Control_2_2" localSheetId="17">{"'Summary'!$A$1:$J$24"}</definedName>
    <definedName name="HTML_Control_2_2" localSheetId="20">{"'Summary'!$A$1:$J$24"}</definedName>
    <definedName name="HTML_Control_2_2" localSheetId="38">{"'Summary'!$A$1:$J$24"}</definedName>
    <definedName name="HTML_Control_2_2" localSheetId="53">{"'Summary'!$A$1:$J$24"}</definedName>
    <definedName name="HTML_Control_2_2" localSheetId="58">{"'Summary'!$A$1:$J$24"}</definedName>
    <definedName name="HTML_Control_2_2">{"'Summary'!$A$1:$J$24"}</definedName>
    <definedName name="HTML_Control_2_2_1" localSheetId="17">{"'Summary'!$A$1:$J$24"}</definedName>
    <definedName name="HTML_Control_2_2_1" localSheetId="20">{"'Summary'!$A$1:$J$24"}</definedName>
    <definedName name="HTML_Control_2_2_1" localSheetId="38">{"'Summary'!$A$1:$J$24"}</definedName>
    <definedName name="HTML_Control_2_2_1" localSheetId="53">{"'Summary'!$A$1:$J$24"}</definedName>
    <definedName name="HTML_Control_2_2_1" localSheetId="58">{"'Summary'!$A$1:$J$24"}</definedName>
    <definedName name="HTML_Control_2_2_1">{"'Summary'!$A$1:$J$24"}</definedName>
    <definedName name="HTML_Control_2_3" localSheetId="17">{"'Summary'!$A$1:$J$24"}</definedName>
    <definedName name="HTML_Control_2_3" localSheetId="20">{"'Summary'!$A$1:$J$24"}</definedName>
    <definedName name="HTML_Control_2_3" localSheetId="38">{"'Summary'!$A$1:$J$24"}</definedName>
    <definedName name="HTML_Control_2_3" localSheetId="53">{"'Summary'!$A$1:$J$24"}</definedName>
    <definedName name="HTML_Control_2_3" localSheetId="58">{"'Summary'!$A$1:$J$24"}</definedName>
    <definedName name="HTML_Control_2_3">{"'Summary'!$A$1:$J$24"}</definedName>
    <definedName name="HTML_Control_3" localSheetId="17">{"'Summary'!$A$1:$J$24"}</definedName>
    <definedName name="HTML_Control_3" localSheetId="20">{"'Summary'!$A$1:$J$24"}</definedName>
    <definedName name="HTML_Control_3" localSheetId="38">{"'Summary'!$A$1:$J$24"}</definedName>
    <definedName name="HTML_Control_3" localSheetId="53">{"'Summary'!$A$1:$J$24"}</definedName>
    <definedName name="HTML_Control_3" localSheetId="58">{"'Summary'!$A$1:$J$24"}</definedName>
    <definedName name="HTML_Control_3">{"'Summary'!$A$1:$J$24"}</definedName>
    <definedName name="HTML_Control_3_1" localSheetId="17">{"'Summary'!$A$1:$J$24"}</definedName>
    <definedName name="HTML_Control_3_1" localSheetId="20">{"'Summary'!$A$1:$J$24"}</definedName>
    <definedName name="HTML_Control_3_1" localSheetId="38">{"'Summary'!$A$1:$J$24"}</definedName>
    <definedName name="HTML_Control_3_1" localSheetId="53">{"'Summary'!$A$1:$J$24"}</definedName>
    <definedName name="HTML_Control_3_1" localSheetId="58">{"'Summary'!$A$1:$J$24"}</definedName>
    <definedName name="HTML_Control_3_1">{"'Summary'!$A$1:$J$24"}</definedName>
    <definedName name="HTML_Control_3_1_1" localSheetId="17">{"'Summary'!$A$1:$J$24"}</definedName>
    <definedName name="HTML_Control_3_1_1" localSheetId="20">{"'Summary'!$A$1:$J$24"}</definedName>
    <definedName name="HTML_Control_3_1_1" localSheetId="38">{"'Summary'!$A$1:$J$24"}</definedName>
    <definedName name="HTML_Control_3_1_1" localSheetId="53">{"'Summary'!$A$1:$J$24"}</definedName>
    <definedName name="HTML_Control_3_1_1" localSheetId="58">{"'Summary'!$A$1:$J$24"}</definedName>
    <definedName name="HTML_Control_3_1_1">{"'Summary'!$A$1:$J$24"}</definedName>
    <definedName name="HTML_Control_3_2" localSheetId="17">{"'Summary'!$A$1:$J$24"}</definedName>
    <definedName name="HTML_Control_3_2" localSheetId="20">{"'Summary'!$A$1:$J$24"}</definedName>
    <definedName name="HTML_Control_3_2" localSheetId="38">{"'Summary'!$A$1:$J$24"}</definedName>
    <definedName name="HTML_Control_3_2" localSheetId="53">{"'Summary'!$A$1:$J$24"}</definedName>
    <definedName name="HTML_Control_3_2" localSheetId="58">{"'Summary'!$A$1:$J$24"}</definedName>
    <definedName name="HTML_Control_3_2">{"'Summary'!$A$1:$J$24"}</definedName>
    <definedName name="HTML_Control_3_2_1" localSheetId="17">{"'Summary'!$A$1:$J$24"}</definedName>
    <definedName name="HTML_Control_3_2_1" localSheetId="20">{"'Summary'!$A$1:$J$24"}</definedName>
    <definedName name="HTML_Control_3_2_1" localSheetId="38">{"'Summary'!$A$1:$J$24"}</definedName>
    <definedName name="HTML_Control_3_2_1" localSheetId="53">{"'Summary'!$A$1:$J$24"}</definedName>
    <definedName name="HTML_Control_3_2_1" localSheetId="58">{"'Summary'!$A$1:$J$24"}</definedName>
    <definedName name="HTML_Control_3_2_1">{"'Summary'!$A$1:$J$24"}</definedName>
    <definedName name="HTML_Control_3_3" localSheetId="17">{"'Summary'!$A$1:$J$24"}</definedName>
    <definedName name="HTML_Control_3_3" localSheetId="20">{"'Summary'!$A$1:$J$24"}</definedName>
    <definedName name="HTML_Control_3_3" localSheetId="38">{"'Summary'!$A$1:$J$24"}</definedName>
    <definedName name="HTML_Control_3_3" localSheetId="53">{"'Summary'!$A$1:$J$24"}</definedName>
    <definedName name="HTML_Control_3_3" localSheetId="58">{"'Summary'!$A$1:$J$24"}</definedName>
    <definedName name="HTML_Control_3_3">{"'Summary'!$A$1:$J$24"}</definedName>
    <definedName name="HTML_Control_4" localSheetId="17">{"'Summary'!$A$1:$J$24"}</definedName>
    <definedName name="HTML_Control_4" localSheetId="20">{"'Summary'!$A$1:$J$24"}</definedName>
    <definedName name="HTML_Control_4" localSheetId="38">{"'Summary'!$A$1:$J$24"}</definedName>
    <definedName name="HTML_Control_4" localSheetId="53">{"'Summary'!$A$1:$J$24"}</definedName>
    <definedName name="HTML_Control_4" localSheetId="58">{"'Summary'!$A$1:$J$24"}</definedName>
    <definedName name="HTML_Control_4">{"'Summary'!$A$1:$J$24"}</definedName>
    <definedName name="HTML_Control_4_1" localSheetId="17">{"'Summary'!$A$1:$J$24"}</definedName>
    <definedName name="HTML_Control_4_1" localSheetId="20">{"'Summary'!$A$1:$J$24"}</definedName>
    <definedName name="HTML_Control_4_1" localSheetId="38">{"'Summary'!$A$1:$J$24"}</definedName>
    <definedName name="HTML_Control_4_1" localSheetId="53">{"'Summary'!$A$1:$J$24"}</definedName>
    <definedName name="HTML_Control_4_1" localSheetId="58">{"'Summary'!$A$1:$J$24"}</definedName>
    <definedName name="HTML_Control_4_1">{"'Summary'!$A$1:$J$24"}</definedName>
    <definedName name="HTML_Control_4_1_1" localSheetId="17">{"'Summary'!$A$1:$J$24"}</definedName>
    <definedName name="HTML_Control_4_1_1" localSheetId="20">{"'Summary'!$A$1:$J$24"}</definedName>
    <definedName name="HTML_Control_4_1_1" localSheetId="38">{"'Summary'!$A$1:$J$24"}</definedName>
    <definedName name="HTML_Control_4_1_1" localSheetId="53">{"'Summary'!$A$1:$J$24"}</definedName>
    <definedName name="HTML_Control_4_1_1" localSheetId="58">{"'Summary'!$A$1:$J$24"}</definedName>
    <definedName name="HTML_Control_4_1_1">{"'Summary'!$A$1:$J$24"}</definedName>
    <definedName name="HTML_Control_4_2" localSheetId="17">{"'Summary'!$A$1:$J$24"}</definedName>
    <definedName name="HTML_Control_4_2" localSheetId="20">{"'Summary'!$A$1:$J$24"}</definedName>
    <definedName name="HTML_Control_4_2" localSheetId="38">{"'Summary'!$A$1:$J$24"}</definedName>
    <definedName name="HTML_Control_4_2" localSheetId="53">{"'Summary'!$A$1:$J$24"}</definedName>
    <definedName name="HTML_Control_4_2" localSheetId="58">{"'Summary'!$A$1:$J$24"}</definedName>
    <definedName name="HTML_Control_4_2">{"'Summary'!$A$1:$J$24"}</definedName>
    <definedName name="HTML_Control_4_2_1" localSheetId="17">{"'Summary'!$A$1:$J$24"}</definedName>
    <definedName name="HTML_Control_4_2_1" localSheetId="20">{"'Summary'!$A$1:$J$24"}</definedName>
    <definedName name="HTML_Control_4_2_1" localSheetId="38">{"'Summary'!$A$1:$J$24"}</definedName>
    <definedName name="HTML_Control_4_2_1" localSheetId="53">{"'Summary'!$A$1:$J$24"}</definedName>
    <definedName name="HTML_Control_4_2_1" localSheetId="58">{"'Summary'!$A$1:$J$24"}</definedName>
    <definedName name="HTML_Control_4_2_1">{"'Summary'!$A$1:$J$24"}</definedName>
    <definedName name="HTML_Control_4_3" localSheetId="17">{"'Summary'!$A$1:$J$24"}</definedName>
    <definedName name="HTML_Control_4_3" localSheetId="20">{"'Summary'!$A$1:$J$24"}</definedName>
    <definedName name="HTML_Control_4_3" localSheetId="38">{"'Summary'!$A$1:$J$24"}</definedName>
    <definedName name="HTML_Control_4_3" localSheetId="53">{"'Summary'!$A$1:$J$24"}</definedName>
    <definedName name="HTML_Control_4_3" localSheetId="58">{"'Summary'!$A$1:$J$24"}</definedName>
    <definedName name="HTML_Control_4_3">{"'Summary'!$A$1:$J$24"}</definedName>
    <definedName name="HTML_Control_5" localSheetId="17">{"'Summary'!$A$1:$J$24"}</definedName>
    <definedName name="HTML_Control_5" localSheetId="20">{"'Summary'!$A$1:$J$24"}</definedName>
    <definedName name="HTML_Control_5" localSheetId="38">{"'Summary'!$A$1:$J$24"}</definedName>
    <definedName name="HTML_Control_5" localSheetId="53">{"'Summary'!$A$1:$J$24"}</definedName>
    <definedName name="HTML_Control_5" localSheetId="58">{"'Summary'!$A$1:$J$24"}</definedName>
    <definedName name="HTML_Control_5">{"'Summary'!$A$1:$J$24"}</definedName>
    <definedName name="HTML_Control_5_1" localSheetId="17">{"'Summary'!$A$1:$J$24"}</definedName>
    <definedName name="HTML_Control_5_1" localSheetId="20">{"'Summary'!$A$1:$J$24"}</definedName>
    <definedName name="HTML_Control_5_1" localSheetId="38">{"'Summary'!$A$1:$J$24"}</definedName>
    <definedName name="HTML_Control_5_1" localSheetId="53">{"'Summary'!$A$1:$J$24"}</definedName>
    <definedName name="HTML_Control_5_1" localSheetId="58">{"'Summary'!$A$1:$J$24"}</definedName>
    <definedName name="HTML_Control_5_1">{"'Summary'!$A$1:$J$24"}</definedName>
    <definedName name="HTML_Control_5_1_1" localSheetId="17">{"'Summary'!$A$1:$J$24"}</definedName>
    <definedName name="HTML_Control_5_1_1" localSheetId="20">{"'Summary'!$A$1:$J$24"}</definedName>
    <definedName name="HTML_Control_5_1_1" localSheetId="38">{"'Summary'!$A$1:$J$24"}</definedName>
    <definedName name="HTML_Control_5_1_1" localSheetId="53">{"'Summary'!$A$1:$J$24"}</definedName>
    <definedName name="HTML_Control_5_1_1" localSheetId="58">{"'Summary'!$A$1:$J$24"}</definedName>
    <definedName name="HTML_Control_5_1_1">{"'Summary'!$A$1:$J$24"}</definedName>
    <definedName name="HTML_Control_5_2" localSheetId="17">{"'Summary'!$A$1:$J$24"}</definedName>
    <definedName name="HTML_Control_5_2" localSheetId="20">{"'Summary'!$A$1:$J$24"}</definedName>
    <definedName name="HTML_Control_5_2" localSheetId="38">{"'Summary'!$A$1:$J$24"}</definedName>
    <definedName name="HTML_Control_5_2" localSheetId="53">{"'Summary'!$A$1:$J$24"}</definedName>
    <definedName name="HTML_Control_5_2" localSheetId="58">{"'Summary'!$A$1:$J$24"}</definedName>
    <definedName name="HTML_Control_5_2">{"'Summary'!$A$1:$J$24"}</definedName>
    <definedName name="HTML_Control_5_2_1" localSheetId="17">{"'Summary'!$A$1:$J$24"}</definedName>
    <definedName name="HTML_Control_5_2_1" localSheetId="20">{"'Summary'!$A$1:$J$24"}</definedName>
    <definedName name="HTML_Control_5_2_1" localSheetId="38">{"'Summary'!$A$1:$J$24"}</definedName>
    <definedName name="HTML_Control_5_2_1" localSheetId="53">{"'Summary'!$A$1:$J$24"}</definedName>
    <definedName name="HTML_Control_5_2_1" localSheetId="58">{"'Summary'!$A$1:$J$24"}</definedName>
    <definedName name="HTML_Control_5_2_1">{"'Summary'!$A$1:$J$24"}</definedName>
    <definedName name="HTML_Control_5_3" localSheetId="17">{"'Summary'!$A$1:$J$24"}</definedName>
    <definedName name="HTML_Control_5_3" localSheetId="20">{"'Summary'!$A$1:$J$24"}</definedName>
    <definedName name="HTML_Control_5_3" localSheetId="38">{"'Summary'!$A$1:$J$24"}</definedName>
    <definedName name="HTML_Control_5_3" localSheetId="53">{"'Summary'!$A$1:$J$24"}</definedName>
    <definedName name="HTML_Control_5_3" localSheetId="58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 localSheetId="17" hidden="1">"dsullivan@sdge.com"</definedName>
    <definedName name="HTML_Email">""</definedName>
    <definedName name="HTML_Header" localSheetId="17" hidden="1">"SRAC"</definedName>
    <definedName name="HTML_Header">""</definedName>
    <definedName name="HTML_LastUpdate" localSheetId="17" hidden="1">"04/01/2002"</definedName>
    <definedName name="HTML_LastUpdate">"10/13/1999"</definedName>
    <definedName name="HTML_LineAfter" localSheetId="17" hidden="1">TRUE</definedName>
    <definedName name="HTML_LineAfter">FALSE</definedName>
    <definedName name="HTML_LineBefore" localSheetId="17" hidden="1">TRUE</definedName>
    <definedName name="HTML_LineBefore">FALSE</definedName>
    <definedName name="HTML_Name" localSheetId="17" hidden="1">"Daniel L. Sullivan"</definedName>
    <definedName name="HTML_Name">"Sharim Chaudhury"</definedName>
    <definedName name="HTML_OBDlg2">TRUE</definedName>
    <definedName name="HTML_OBDlg4">TRUE</definedName>
    <definedName name="HTML_OS">0</definedName>
    <definedName name="HTML_PathFile" localSheetId="17" hidden="1">"S:\FUELS\DATA\SULLIVAN\DATA\Srac Spreadsheet\FILING\2002\SracHTML\Srac0402.htm"</definedName>
    <definedName name="HTML_PathFile">"W:\19991013\default.htm"</definedName>
    <definedName name="HTML_Title" localSheetId="17" hidden="1">"April 2002 SRAC Prices"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17">#REF!</definedName>
    <definedName name="imputent" localSheetId="34">#REF!</definedName>
    <definedName name="imputent" localSheetId="53">#REF!</definedName>
    <definedName name="imputent" localSheetId="5">#REF!</definedName>
    <definedName name="imputent" localSheetId="52">#REF!</definedName>
    <definedName name="imputent" localSheetId="54">#REF!</definedName>
    <definedName name="imputent">#REF!</definedName>
    <definedName name="IMSS">#REF!</definedName>
    <definedName name="Inc" localSheetId="17">#REF!</definedName>
    <definedName name="Inc" localSheetId="34">#REF!</definedName>
    <definedName name="Inc" localSheetId="53">#REF!</definedName>
    <definedName name="Inc" localSheetId="5">#REF!</definedName>
    <definedName name="Inc" localSheetId="52">#REF!</definedName>
    <definedName name="Inc" localSheetId="54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17">#REF!</definedName>
    <definedName name="IncAcct" localSheetId="34">#REF!</definedName>
    <definedName name="IncAcct" localSheetId="53">#REF!</definedName>
    <definedName name="IncAcct" localSheetId="5">#REF!</definedName>
    <definedName name="IncAcct" localSheetId="52">#REF!</definedName>
    <definedName name="IncAcct" localSheetId="54">#REF!</definedName>
    <definedName name="IncAcct">#REF!</definedName>
    <definedName name="IncDesc" localSheetId="17">#REF!</definedName>
    <definedName name="IncDesc" localSheetId="34">#REF!</definedName>
    <definedName name="IncDesc" localSheetId="53">#REF!</definedName>
    <definedName name="IncDesc" localSheetId="5">#REF!</definedName>
    <definedName name="IncDesc" localSheetId="52">#REF!</definedName>
    <definedName name="IncDesc" localSheetId="54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17">#REF!</definedName>
    <definedName name="input" localSheetId="34">#REF!</definedName>
    <definedName name="input" localSheetId="53">#REF!</definedName>
    <definedName name="input" localSheetId="4">#REF!</definedName>
    <definedName name="input" localSheetId="5">#REF!</definedName>
    <definedName name="input" localSheetId="7">#REF!</definedName>
    <definedName name="input" localSheetId="8">#REF!</definedName>
    <definedName name="input" localSheetId="48">#REF!</definedName>
    <definedName name="input" localSheetId="54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17">#REF!</definedName>
    <definedName name="INPUT1" localSheetId="34">#REF!</definedName>
    <definedName name="INPUT1" localSheetId="53">#REF!</definedName>
    <definedName name="INPUT1" localSheetId="5">#REF!</definedName>
    <definedName name="INPUT1" localSheetId="43">#REF!</definedName>
    <definedName name="INPUT1" localSheetId="48">#REF!</definedName>
    <definedName name="INPUT1" localSheetId="52">#REF!</definedName>
    <definedName name="INPUT1" localSheetId="54">#REF!</definedName>
    <definedName name="INPUT1">#REF!</definedName>
    <definedName name="INPUT2" localSheetId="17">#REF!</definedName>
    <definedName name="INPUT2" localSheetId="34">#REF!</definedName>
    <definedName name="INPUT2" localSheetId="53">#REF!</definedName>
    <definedName name="INPUT2" localSheetId="5">#REF!</definedName>
    <definedName name="INPUT2" localSheetId="43">#REF!</definedName>
    <definedName name="INPUT2" localSheetId="48">#REF!</definedName>
    <definedName name="INPUT2" localSheetId="52">#REF!</definedName>
    <definedName name="INPUT2" localSheetId="54">#REF!</definedName>
    <definedName name="INPUT2">#REF!</definedName>
    <definedName name="INPUTCOL" localSheetId="17">#REF!</definedName>
    <definedName name="INPUTCOL" localSheetId="34">#REF!</definedName>
    <definedName name="INPUTCOL" localSheetId="53">#REF!</definedName>
    <definedName name="INPUTCOL" localSheetId="5">#REF!</definedName>
    <definedName name="INPUTCOL" localSheetId="43">#REF!</definedName>
    <definedName name="INPUTCOL" localSheetId="48">#REF!</definedName>
    <definedName name="INPUTCOL" localSheetId="52">#REF!</definedName>
    <definedName name="INPUTCOL" localSheetId="54">#REF!</definedName>
    <definedName name="INPUTCOL">#REF!</definedName>
    <definedName name="inputent" localSheetId="17">#REF!</definedName>
    <definedName name="inputent" localSheetId="34">#REF!</definedName>
    <definedName name="inputent" localSheetId="53">#REF!</definedName>
    <definedName name="inputent" localSheetId="5">#REF!</definedName>
    <definedName name="inputent" localSheetId="52">#REF!</definedName>
    <definedName name="inputent" localSheetId="54">#REF!</definedName>
    <definedName name="inputent">#REF!</definedName>
    <definedName name="INPUTROW" localSheetId="17">#REF!</definedName>
    <definedName name="INPUTROW" localSheetId="34">#REF!</definedName>
    <definedName name="INPUTROW" localSheetId="53">#REF!</definedName>
    <definedName name="INPUTROW" localSheetId="5">#REF!</definedName>
    <definedName name="INPUTROW" localSheetId="43">#REF!</definedName>
    <definedName name="INPUTROW" localSheetId="48">#REF!</definedName>
    <definedName name="INPUTROW" localSheetId="52">#REF!</definedName>
    <definedName name="INPUTROW" localSheetId="54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17">#REF!</definedName>
    <definedName name="IS_1" localSheetId="34">#REF!</definedName>
    <definedName name="IS_1" localSheetId="53">#REF!</definedName>
    <definedName name="IS_1" localSheetId="5">#REF!</definedName>
    <definedName name="IS_1" localSheetId="52">#REF!</definedName>
    <definedName name="IS_1" localSheetId="54">#REF!</definedName>
    <definedName name="IS_1">#REF!</definedName>
    <definedName name="IS_2" localSheetId="17">#REF!</definedName>
    <definedName name="IS_2" localSheetId="34">#REF!</definedName>
    <definedName name="IS_2" localSheetId="53">#REF!</definedName>
    <definedName name="IS_2" localSheetId="5">#REF!</definedName>
    <definedName name="IS_2" localSheetId="52">#REF!</definedName>
    <definedName name="IS_2" localSheetId="54">#REF!</definedName>
    <definedName name="IS_2">#REF!</definedName>
    <definedName name="IS_3" localSheetId="17">#REF!</definedName>
    <definedName name="IS_3" localSheetId="34">#REF!</definedName>
    <definedName name="IS_3" localSheetId="53">#REF!</definedName>
    <definedName name="IS_3" localSheetId="5">#REF!</definedName>
    <definedName name="IS_3" localSheetId="52">#REF!</definedName>
    <definedName name="IS_3" localSheetId="54">#REF!</definedName>
    <definedName name="IS_3">#REF!</definedName>
    <definedName name="IS_4" localSheetId="17">#REF!</definedName>
    <definedName name="IS_4" localSheetId="34">#REF!</definedName>
    <definedName name="IS_4" localSheetId="53">#REF!</definedName>
    <definedName name="IS_4" localSheetId="5">#REF!</definedName>
    <definedName name="IS_4" localSheetId="52">#REF!</definedName>
    <definedName name="IS_4" localSheetId="54">#REF!</definedName>
    <definedName name="IS_4">#REF!</definedName>
    <definedName name="ISALL" localSheetId="38">#REF!</definedName>
    <definedName name="ISALL" localSheetId="53">#REF!</definedName>
    <definedName name="ISALL" localSheetId="4">#REF!</definedName>
    <definedName name="ISALL" localSheetId="58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17">#REF!</definedName>
    <definedName name="JANBS" localSheetId="34">#REF!</definedName>
    <definedName name="JANBS" localSheetId="53">#REF!</definedName>
    <definedName name="JANBS" localSheetId="5">#REF!</definedName>
    <definedName name="JANBS" localSheetId="52">#REF!</definedName>
    <definedName name="JANBS" localSheetId="54">#REF!</definedName>
    <definedName name="JANBS">#REF!</definedName>
    <definedName name="JE" localSheetId="17">#REF!</definedName>
    <definedName name="JE" localSheetId="34">#REF!</definedName>
    <definedName name="JE" localSheetId="53">#REF!</definedName>
    <definedName name="JE" localSheetId="4">#REF!</definedName>
    <definedName name="JE" localSheetId="5">#REF!</definedName>
    <definedName name="JE" localSheetId="7">#REF!</definedName>
    <definedName name="JE" localSheetId="8">#REF!</definedName>
    <definedName name="JE" localSheetId="48">#REF!</definedName>
    <definedName name="JE" localSheetId="52">#REF!</definedName>
    <definedName name="JE" localSheetId="54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 localSheetId="17">#REF!</definedName>
    <definedName name="lastyearofservice" localSheetId="34">#REF!</definedName>
    <definedName name="lastyearofservice" localSheetId="53">#REF!</definedName>
    <definedName name="lastyearofservice" localSheetId="5">#REF!</definedName>
    <definedName name="lastyearofservice" localSheetId="52">#REF!</definedName>
    <definedName name="lastyearofservice" localSheetId="54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17">#REF!</definedName>
    <definedName name="MAIN" localSheetId="34">#REF!</definedName>
    <definedName name="MAIN" localSheetId="53">#REF!</definedName>
    <definedName name="MAIN" localSheetId="5">#REF!</definedName>
    <definedName name="MAIN" localSheetId="43">#REF!</definedName>
    <definedName name="MAIN" localSheetId="48">#REF!</definedName>
    <definedName name="MAIN" localSheetId="52">#REF!</definedName>
    <definedName name="MAIN" localSheetId="54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17">#REF!</definedName>
    <definedName name="MESG1" localSheetId="34">#REF!</definedName>
    <definedName name="MESG1" localSheetId="53">#REF!</definedName>
    <definedName name="MESG1" localSheetId="5">#REF!</definedName>
    <definedName name="MESG1" localSheetId="43">#REF!</definedName>
    <definedName name="MESG1" localSheetId="48">#REF!</definedName>
    <definedName name="MESG1" localSheetId="52">#REF!</definedName>
    <definedName name="MESG1" localSheetId="54">#REF!</definedName>
    <definedName name="MESG1">#REF!</definedName>
    <definedName name="MESG2" localSheetId="17">#REF!</definedName>
    <definedName name="MESG2" localSheetId="34">#REF!</definedName>
    <definedName name="MESG2" localSheetId="53">#REF!</definedName>
    <definedName name="MESG2" localSheetId="5">#REF!</definedName>
    <definedName name="MESG2" localSheetId="43">#REF!</definedName>
    <definedName name="MESG2" localSheetId="48">#REF!</definedName>
    <definedName name="MESG2" localSheetId="52">#REF!</definedName>
    <definedName name="MESG2" localSheetId="54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 localSheetId="17">#REF!</definedName>
    <definedName name="MISC1" localSheetId="34">#REF!</definedName>
    <definedName name="MISC1" localSheetId="53">#REF!</definedName>
    <definedName name="MISC1" localSheetId="5">#REF!</definedName>
    <definedName name="MISC1">#REF!</definedName>
    <definedName name="MISC2" localSheetId="17">#REF!</definedName>
    <definedName name="MISC2" localSheetId="34">#REF!</definedName>
    <definedName name="MISC2" localSheetId="53">#REF!</definedName>
    <definedName name="MISC2" localSheetId="5">#REF!</definedName>
    <definedName name="MISC2">#REF!</definedName>
    <definedName name="MISC3" localSheetId="17">#REF!</definedName>
    <definedName name="MISC3" localSheetId="34">#REF!</definedName>
    <definedName name="MISC3" localSheetId="53">#REF!</definedName>
    <definedName name="MISC3" localSheetId="5">#REF!</definedName>
    <definedName name="MISC3">#REF!</definedName>
    <definedName name="MISC4" localSheetId="17">#REF!</definedName>
    <definedName name="MISC4" localSheetId="34">#REF!</definedName>
    <definedName name="MISC4" localSheetId="53">#REF!</definedName>
    <definedName name="MISC4" localSheetId="5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17">#REF!</definedName>
    <definedName name="MODEL" localSheetId="34">#REF!</definedName>
    <definedName name="MODEL" localSheetId="53">#REF!</definedName>
    <definedName name="MODEL" localSheetId="5">#REF!</definedName>
    <definedName name="MODEL" localSheetId="52">#REF!</definedName>
    <definedName name="MODEL" localSheetId="54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17">#REF!</definedName>
    <definedName name="month" localSheetId="34">#REF!</definedName>
    <definedName name="month" localSheetId="53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48">#REF!</definedName>
    <definedName name="month" localSheetId="54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17">#REF!</definedName>
    <definedName name="MONTHLYREC" localSheetId="34">#REF!</definedName>
    <definedName name="MONTHLYREC" localSheetId="53">#REF!</definedName>
    <definedName name="MONTHLYREC" localSheetId="5">#REF!</definedName>
    <definedName name="MONTHLYREC" localSheetId="52">#REF!</definedName>
    <definedName name="MONTHLYREC" localSheetId="54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34">#REF!</definedName>
    <definedName name="N_A" localSheetId="38">#REF!</definedName>
    <definedName name="N_A" localSheetId="53">#REF!</definedName>
    <definedName name="N_A" localSheetId="4">#REF!</definedName>
    <definedName name="N_A" localSheetId="5">#REF!</definedName>
    <definedName name="N_A" localSheetId="43">#REF!</definedName>
    <definedName name="N_A" localSheetId="48">#REF!</definedName>
    <definedName name="N_A" localSheetId="52">#REF!</definedName>
    <definedName name="N_A" localSheetId="54">#REF!</definedName>
    <definedName name="N_A" localSheetId="58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 localSheetId="17">#REF!</definedName>
    <definedName name="NO" localSheetId="34">#REF!</definedName>
    <definedName name="NO" localSheetId="53">#REF!</definedName>
    <definedName name="NO" localSheetId="5">#REF!</definedName>
    <definedName name="NO" localSheetId="43">#REF!</definedName>
    <definedName name="NO" localSheetId="48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 localSheetId="17">#REF!</definedName>
    <definedName name="noe" localSheetId="34">#REF!</definedName>
    <definedName name="noe" localSheetId="53">#REF!</definedName>
    <definedName name="noe" localSheetId="5">#REF!</definedName>
    <definedName name="noe" localSheetId="43">#REF!</definedName>
    <definedName name="noe" localSheetId="48">#REF!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17">#REF!</definedName>
    <definedName name="NormFedTax?" localSheetId="34">#REF!</definedName>
    <definedName name="NormFedTax?" localSheetId="53">#REF!</definedName>
    <definedName name="NormFedTax?" localSheetId="5">#REF!</definedName>
    <definedName name="NormFedTax?" localSheetId="52">#REF!</definedName>
    <definedName name="NormFedTax?" localSheetId="54">#REF!</definedName>
    <definedName name="NormFedTax?">#REF!</definedName>
    <definedName name="NormStateTax?" localSheetId="17">#REF!</definedName>
    <definedName name="NormStateTax?" localSheetId="34">#REF!</definedName>
    <definedName name="NormStateTax?" localSheetId="53">#REF!</definedName>
    <definedName name="NormStateTax?" localSheetId="5">#REF!</definedName>
    <definedName name="NormStateTax?" localSheetId="52">#REF!</definedName>
    <definedName name="NormStateTax?" localSheetId="54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 localSheetId="17">#REF!</definedName>
    <definedName name="now" localSheetId="34">#REF!</definedName>
    <definedName name="now" localSheetId="53">#REF!</definedName>
    <definedName name="now" localSheetId="5">#REF!</definedName>
    <definedName name="now" localSheetId="43">#REF!</definedName>
    <definedName name="now" localSheetId="48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17">#REF!</definedName>
    <definedName name="O" localSheetId="34">#REF!</definedName>
    <definedName name="O" localSheetId="53">#REF!</definedName>
    <definedName name="O" localSheetId="5">#REF!</definedName>
    <definedName name="O" localSheetId="52">#REF!</definedName>
    <definedName name="O" localSheetId="54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34">#REF!</definedName>
    <definedName name="oms" localSheetId="38">#REF!</definedName>
    <definedName name="oms" localSheetId="53">#REF!</definedName>
    <definedName name="oms" localSheetId="4">#REF!</definedName>
    <definedName name="oms" localSheetId="5">#REF!</definedName>
    <definedName name="oms" localSheetId="43">#REF!</definedName>
    <definedName name="oms" localSheetId="48">#REF!</definedName>
    <definedName name="oms" localSheetId="52">#REF!</definedName>
    <definedName name="oms" localSheetId="54">#REF!</definedName>
    <definedName name="oms" localSheetId="58">#REF!</definedName>
    <definedName name="oms">#REF!</definedName>
    <definedName name="one" localSheetId="17">{"'Summary'!$A$1:$J$24"}</definedName>
    <definedName name="one" localSheetId="20">{"'Summary'!$A$1:$J$24"}</definedName>
    <definedName name="one" localSheetId="38">{"'Summary'!$A$1:$J$24"}</definedName>
    <definedName name="one" localSheetId="53">{"'Summary'!$A$1:$J$24"}</definedName>
    <definedName name="one" localSheetId="58">{"'Summary'!$A$1:$J$24"}</definedName>
    <definedName name="one">{"'Summary'!$A$1:$J$24"}</definedName>
    <definedName name="one_1" localSheetId="17">{"'Summary'!$A$1:$J$24"}</definedName>
    <definedName name="one_1" localSheetId="20">{"'Summary'!$A$1:$J$24"}</definedName>
    <definedName name="one_1" localSheetId="38">{"'Summary'!$A$1:$J$24"}</definedName>
    <definedName name="one_1" localSheetId="53">{"'Summary'!$A$1:$J$24"}</definedName>
    <definedName name="one_1" localSheetId="58">{"'Summary'!$A$1:$J$24"}</definedName>
    <definedName name="one_1">{"'Summary'!$A$1:$J$24"}</definedName>
    <definedName name="one_1_1" localSheetId="17">{"'Summary'!$A$1:$J$24"}</definedName>
    <definedName name="one_1_1" localSheetId="20">{"'Summary'!$A$1:$J$24"}</definedName>
    <definedName name="one_1_1" localSheetId="38">{"'Summary'!$A$1:$J$24"}</definedName>
    <definedName name="one_1_1" localSheetId="53">{"'Summary'!$A$1:$J$24"}</definedName>
    <definedName name="one_1_1" localSheetId="58">{"'Summary'!$A$1:$J$24"}</definedName>
    <definedName name="one_1_1">{"'Summary'!$A$1:$J$24"}</definedName>
    <definedName name="one_1_1_1" localSheetId="17">{"'Summary'!$A$1:$J$24"}</definedName>
    <definedName name="one_1_1_1" localSheetId="20">{"'Summary'!$A$1:$J$24"}</definedName>
    <definedName name="one_1_1_1" localSheetId="38">{"'Summary'!$A$1:$J$24"}</definedName>
    <definedName name="one_1_1_1" localSheetId="53">{"'Summary'!$A$1:$J$24"}</definedName>
    <definedName name="one_1_1_1" localSheetId="58">{"'Summary'!$A$1:$J$24"}</definedName>
    <definedName name="one_1_1_1">{"'Summary'!$A$1:$J$24"}</definedName>
    <definedName name="one_1_2" localSheetId="17">{"'Summary'!$A$1:$J$24"}</definedName>
    <definedName name="one_1_2" localSheetId="20">{"'Summary'!$A$1:$J$24"}</definedName>
    <definedName name="one_1_2" localSheetId="38">{"'Summary'!$A$1:$J$24"}</definedName>
    <definedName name="one_1_2" localSheetId="53">{"'Summary'!$A$1:$J$24"}</definedName>
    <definedName name="one_1_2" localSheetId="58">{"'Summary'!$A$1:$J$24"}</definedName>
    <definedName name="one_1_2">{"'Summary'!$A$1:$J$24"}</definedName>
    <definedName name="one_1_2_1" localSheetId="17">{"'Summary'!$A$1:$J$24"}</definedName>
    <definedName name="one_1_2_1" localSheetId="20">{"'Summary'!$A$1:$J$24"}</definedName>
    <definedName name="one_1_2_1" localSheetId="38">{"'Summary'!$A$1:$J$24"}</definedName>
    <definedName name="one_1_2_1" localSheetId="53">{"'Summary'!$A$1:$J$24"}</definedName>
    <definedName name="one_1_2_1" localSheetId="58">{"'Summary'!$A$1:$J$24"}</definedName>
    <definedName name="one_1_2_1">{"'Summary'!$A$1:$J$24"}</definedName>
    <definedName name="one_1_3" localSheetId="17">{"'Summary'!$A$1:$J$24"}</definedName>
    <definedName name="one_1_3" localSheetId="20">{"'Summary'!$A$1:$J$24"}</definedName>
    <definedName name="one_1_3" localSheetId="38">{"'Summary'!$A$1:$J$24"}</definedName>
    <definedName name="one_1_3" localSheetId="53">{"'Summary'!$A$1:$J$24"}</definedName>
    <definedName name="one_1_3" localSheetId="58">{"'Summary'!$A$1:$J$24"}</definedName>
    <definedName name="one_1_3">{"'Summary'!$A$1:$J$24"}</definedName>
    <definedName name="one_2" localSheetId="17">{"'Summary'!$A$1:$J$24"}</definedName>
    <definedName name="one_2" localSheetId="20">{"'Summary'!$A$1:$J$24"}</definedName>
    <definedName name="one_2" localSheetId="38">{"'Summary'!$A$1:$J$24"}</definedName>
    <definedName name="one_2" localSheetId="53">{"'Summary'!$A$1:$J$24"}</definedName>
    <definedName name="one_2" localSheetId="58">{"'Summary'!$A$1:$J$24"}</definedName>
    <definedName name="one_2">{"'Summary'!$A$1:$J$24"}</definedName>
    <definedName name="one_2_1" localSheetId="17">{"'Summary'!$A$1:$J$24"}</definedName>
    <definedName name="one_2_1" localSheetId="20">{"'Summary'!$A$1:$J$24"}</definedName>
    <definedName name="one_2_1" localSheetId="38">{"'Summary'!$A$1:$J$24"}</definedName>
    <definedName name="one_2_1" localSheetId="53">{"'Summary'!$A$1:$J$24"}</definedName>
    <definedName name="one_2_1" localSheetId="58">{"'Summary'!$A$1:$J$24"}</definedName>
    <definedName name="one_2_1">{"'Summary'!$A$1:$J$24"}</definedName>
    <definedName name="one_2_1_1" localSheetId="17">{"'Summary'!$A$1:$J$24"}</definedName>
    <definedName name="one_2_1_1" localSheetId="20">{"'Summary'!$A$1:$J$24"}</definedName>
    <definedName name="one_2_1_1" localSheetId="38">{"'Summary'!$A$1:$J$24"}</definedName>
    <definedName name="one_2_1_1" localSheetId="53">{"'Summary'!$A$1:$J$24"}</definedName>
    <definedName name="one_2_1_1" localSheetId="58">{"'Summary'!$A$1:$J$24"}</definedName>
    <definedName name="one_2_1_1">{"'Summary'!$A$1:$J$24"}</definedName>
    <definedName name="one_2_2" localSheetId="17">{"'Summary'!$A$1:$J$24"}</definedName>
    <definedName name="one_2_2" localSheetId="20">{"'Summary'!$A$1:$J$24"}</definedName>
    <definedName name="one_2_2" localSheetId="38">{"'Summary'!$A$1:$J$24"}</definedName>
    <definedName name="one_2_2" localSheetId="53">{"'Summary'!$A$1:$J$24"}</definedName>
    <definedName name="one_2_2" localSheetId="58">{"'Summary'!$A$1:$J$24"}</definedName>
    <definedName name="one_2_2">{"'Summary'!$A$1:$J$24"}</definedName>
    <definedName name="one_2_2_1" localSheetId="17">{"'Summary'!$A$1:$J$24"}</definedName>
    <definedName name="one_2_2_1" localSheetId="20">{"'Summary'!$A$1:$J$24"}</definedName>
    <definedName name="one_2_2_1" localSheetId="38">{"'Summary'!$A$1:$J$24"}</definedName>
    <definedName name="one_2_2_1" localSheetId="53">{"'Summary'!$A$1:$J$24"}</definedName>
    <definedName name="one_2_2_1" localSheetId="58">{"'Summary'!$A$1:$J$24"}</definedName>
    <definedName name="one_2_2_1">{"'Summary'!$A$1:$J$24"}</definedName>
    <definedName name="one_2_3" localSheetId="17">{"'Summary'!$A$1:$J$24"}</definedName>
    <definedName name="one_2_3" localSheetId="20">{"'Summary'!$A$1:$J$24"}</definedName>
    <definedName name="one_2_3" localSheetId="38">{"'Summary'!$A$1:$J$24"}</definedName>
    <definedName name="one_2_3" localSheetId="53">{"'Summary'!$A$1:$J$24"}</definedName>
    <definedName name="one_2_3" localSheetId="58">{"'Summary'!$A$1:$J$24"}</definedName>
    <definedName name="one_2_3">{"'Summary'!$A$1:$J$24"}</definedName>
    <definedName name="one_3" localSheetId="17">{"'Summary'!$A$1:$J$24"}</definedName>
    <definedName name="one_3" localSheetId="20">{"'Summary'!$A$1:$J$24"}</definedName>
    <definedName name="one_3" localSheetId="38">{"'Summary'!$A$1:$J$24"}</definedName>
    <definedName name="one_3" localSheetId="53">{"'Summary'!$A$1:$J$24"}</definedName>
    <definedName name="one_3" localSheetId="58">{"'Summary'!$A$1:$J$24"}</definedName>
    <definedName name="one_3">{"'Summary'!$A$1:$J$24"}</definedName>
    <definedName name="one_3_1" localSheetId="17">{"'Summary'!$A$1:$J$24"}</definedName>
    <definedName name="one_3_1" localSheetId="20">{"'Summary'!$A$1:$J$24"}</definedName>
    <definedName name="one_3_1" localSheetId="38">{"'Summary'!$A$1:$J$24"}</definedName>
    <definedName name="one_3_1" localSheetId="53">{"'Summary'!$A$1:$J$24"}</definedName>
    <definedName name="one_3_1" localSheetId="58">{"'Summary'!$A$1:$J$24"}</definedName>
    <definedName name="one_3_1">{"'Summary'!$A$1:$J$24"}</definedName>
    <definedName name="one_3_1_1" localSheetId="17">{"'Summary'!$A$1:$J$24"}</definedName>
    <definedName name="one_3_1_1" localSheetId="20">{"'Summary'!$A$1:$J$24"}</definedName>
    <definedName name="one_3_1_1" localSheetId="38">{"'Summary'!$A$1:$J$24"}</definedName>
    <definedName name="one_3_1_1" localSheetId="53">{"'Summary'!$A$1:$J$24"}</definedName>
    <definedName name="one_3_1_1" localSheetId="58">{"'Summary'!$A$1:$J$24"}</definedName>
    <definedName name="one_3_1_1">{"'Summary'!$A$1:$J$24"}</definedName>
    <definedName name="one_3_2" localSheetId="17">{"'Summary'!$A$1:$J$24"}</definedName>
    <definedName name="one_3_2" localSheetId="20">{"'Summary'!$A$1:$J$24"}</definedName>
    <definedName name="one_3_2" localSheetId="38">{"'Summary'!$A$1:$J$24"}</definedName>
    <definedName name="one_3_2" localSheetId="53">{"'Summary'!$A$1:$J$24"}</definedName>
    <definedName name="one_3_2" localSheetId="58">{"'Summary'!$A$1:$J$24"}</definedName>
    <definedName name="one_3_2">{"'Summary'!$A$1:$J$24"}</definedName>
    <definedName name="one_3_2_1" localSheetId="17">{"'Summary'!$A$1:$J$24"}</definedName>
    <definedName name="one_3_2_1" localSheetId="20">{"'Summary'!$A$1:$J$24"}</definedName>
    <definedName name="one_3_2_1" localSheetId="38">{"'Summary'!$A$1:$J$24"}</definedName>
    <definedName name="one_3_2_1" localSheetId="53">{"'Summary'!$A$1:$J$24"}</definedName>
    <definedName name="one_3_2_1" localSheetId="58">{"'Summary'!$A$1:$J$24"}</definedName>
    <definedName name="one_3_2_1">{"'Summary'!$A$1:$J$24"}</definedName>
    <definedName name="one_3_3" localSheetId="17">{"'Summary'!$A$1:$J$24"}</definedName>
    <definedName name="one_3_3" localSheetId="20">{"'Summary'!$A$1:$J$24"}</definedName>
    <definedName name="one_3_3" localSheetId="38">{"'Summary'!$A$1:$J$24"}</definedName>
    <definedName name="one_3_3" localSheetId="53">{"'Summary'!$A$1:$J$24"}</definedName>
    <definedName name="one_3_3" localSheetId="58">{"'Summary'!$A$1:$J$24"}</definedName>
    <definedName name="one_3_3">{"'Summary'!$A$1:$J$24"}</definedName>
    <definedName name="one_4" localSheetId="17">{"'Summary'!$A$1:$J$24"}</definedName>
    <definedName name="one_4" localSheetId="20">{"'Summary'!$A$1:$J$24"}</definedName>
    <definedName name="one_4" localSheetId="38">{"'Summary'!$A$1:$J$24"}</definedName>
    <definedName name="one_4" localSheetId="53">{"'Summary'!$A$1:$J$24"}</definedName>
    <definedName name="one_4" localSheetId="58">{"'Summary'!$A$1:$J$24"}</definedName>
    <definedName name="one_4">{"'Summary'!$A$1:$J$24"}</definedName>
    <definedName name="one_4_1" localSheetId="17">{"'Summary'!$A$1:$J$24"}</definedName>
    <definedName name="one_4_1" localSheetId="20">{"'Summary'!$A$1:$J$24"}</definedName>
    <definedName name="one_4_1" localSheetId="38">{"'Summary'!$A$1:$J$24"}</definedName>
    <definedName name="one_4_1" localSheetId="53">{"'Summary'!$A$1:$J$24"}</definedName>
    <definedName name="one_4_1" localSheetId="58">{"'Summary'!$A$1:$J$24"}</definedName>
    <definedName name="one_4_1">{"'Summary'!$A$1:$J$24"}</definedName>
    <definedName name="one_4_1_1" localSheetId="17">{"'Summary'!$A$1:$J$24"}</definedName>
    <definedName name="one_4_1_1" localSheetId="20">{"'Summary'!$A$1:$J$24"}</definedName>
    <definedName name="one_4_1_1" localSheetId="38">{"'Summary'!$A$1:$J$24"}</definedName>
    <definedName name="one_4_1_1" localSheetId="53">{"'Summary'!$A$1:$J$24"}</definedName>
    <definedName name="one_4_1_1" localSheetId="58">{"'Summary'!$A$1:$J$24"}</definedName>
    <definedName name="one_4_1_1">{"'Summary'!$A$1:$J$24"}</definedName>
    <definedName name="one_4_2" localSheetId="17">{"'Summary'!$A$1:$J$24"}</definedName>
    <definedName name="one_4_2" localSheetId="20">{"'Summary'!$A$1:$J$24"}</definedName>
    <definedName name="one_4_2" localSheetId="38">{"'Summary'!$A$1:$J$24"}</definedName>
    <definedName name="one_4_2" localSheetId="53">{"'Summary'!$A$1:$J$24"}</definedName>
    <definedName name="one_4_2" localSheetId="58">{"'Summary'!$A$1:$J$24"}</definedName>
    <definedName name="one_4_2">{"'Summary'!$A$1:$J$24"}</definedName>
    <definedName name="one_4_2_1" localSheetId="17">{"'Summary'!$A$1:$J$24"}</definedName>
    <definedName name="one_4_2_1" localSheetId="20">{"'Summary'!$A$1:$J$24"}</definedName>
    <definedName name="one_4_2_1" localSheetId="38">{"'Summary'!$A$1:$J$24"}</definedName>
    <definedName name="one_4_2_1" localSheetId="53">{"'Summary'!$A$1:$J$24"}</definedName>
    <definedName name="one_4_2_1" localSheetId="58">{"'Summary'!$A$1:$J$24"}</definedName>
    <definedName name="one_4_2_1">{"'Summary'!$A$1:$J$24"}</definedName>
    <definedName name="one_4_3" localSheetId="17">{"'Summary'!$A$1:$J$24"}</definedName>
    <definedName name="one_4_3" localSheetId="20">{"'Summary'!$A$1:$J$24"}</definedName>
    <definedName name="one_4_3" localSheetId="38">{"'Summary'!$A$1:$J$24"}</definedName>
    <definedName name="one_4_3" localSheetId="53">{"'Summary'!$A$1:$J$24"}</definedName>
    <definedName name="one_4_3" localSheetId="58">{"'Summary'!$A$1:$J$24"}</definedName>
    <definedName name="one_4_3">{"'Summary'!$A$1:$J$24"}</definedName>
    <definedName name="one_5" localSheetId="17">{"'Summary'!$A$1:$J$24"}</definedName>
    <definedName name="one_5" localSheetId="20">{"'Summary'!$A$1:$J$24"}</definedName>
    <definedName name="one_5" localSheetId="38">{"'Summary'!$A$1:$J$24"}</definedName>
    <definedName name="one_5" localSheetId="53">{"'Summary'!$A$1:$J$24"}</definedName>
    <definedName name="one_5" localSheetId="58">{"'Summary'!$A$1:$J$24"}</definedName>
    <definedName name="one_5">{"'Summary'!$A$1:$J$24"}</definedName>
    <definedName name="one_5_1" localSheetId="17">{"'Summary'!$A$1:$J$24"}</definedName>
    <definedName name="one_5_1" localSheetId="20">{"'Summary'!$A$1:$J$24"}</definedName>
    <definedName name="one_5_1" localSheetId="38">{"'Summary'!$A$1:$J$24"}</definedName>
    <definedName name="one_5_1" localSheetId="53">{"'Summary'!$A$1:$J$24"}</definedName>
    <definedName name="one_5_1" localSheetId="58">{"'Summary'!$A$1:$J$24"}</definedName>
    <definedName name="one_5_1">{"'Summary'!$A$1:$J$24"}</definedName>
    <definedName name="one_5_1_1" localSheetId="17">{"'Summary'!$A$1:$J$24"}</definedName>
    <definedName name="one_5_1_1" localSheetId="20">{"'Summary'!$A$1:$J$24"}</definedName>
    <definedName name="one_5_1_1" localSheetId="38">{"'Summary'!$A$1:$J$24"}</definedName>
    <definedName name="one_5_1_1" localSheetId="53">{"'Summary'!$A$1:$J$24"}</definedName>
    <definedName name="one_5_1_1" localSheetId="58">{"'Summary'!$A$1:$J$24"}</definedName>
    <definedName name="one_5_1_1">{"'Summary'!$A$1:$J$24"}</definedName>
    <definedName name="one_5_2" localSheetId="17">{"'Summary'!$A$1:$J$24"}</definedName>
    <definedName name="one_5_2" localSheetId="20">{"'Summary'!$A$1:$J$24"}</definedName>
    <definedName name="one_5_2" localSheetId="38">{"'Summary'!$A$1:$J$24"}</definedName>
    <definedName name="one_5_2" localSheetId="53">{"'Summary'!$A$1:$J$24"}</definedName>
    <definedName name="one_5_2" localSheetId="58">{"'Summary'!$A$1:$J$24"}</definedName>
    <definedName name="one_5_2">{"'Summary'!$A$1:$J$24"}</definedName>
    <definedName name="one_5_2_1" localSheetId="17">{"'Summary'!$A$1:$J$24"}</definedName>
    <definedName name="one_5_2_1" localSheetId="20">{"'Summary'!$A$1:$J$24"}</definedName>
    <definedName name="one_5_2_1" localSheetId="38">{"'Summary'!$A$1:$J$24"}</definedName>
    <definedName name="one_5_2_1" localSheetId="53">{"'Summary'!$A$1:$J$24"}</definedName>
    <definedName name="one_5_2_1" localSheetId="58">{"'Summary'!$A$1:$J$24"}</definedName>
    <definedName name="one_5_2_1">{"'Summary'!$A$1:$J$24"}</definedName>
    <definedName name="one_5_3" localSheetId="17">{"'Summary'!$A$1:$J$24"}</definedName>
    <definedName name="one_5_3" localSheetId="20">{"'Summary'!$A$1:$J$24"}</definedName>
    <definedName name="one_5_3" localSheetId="38">{"'Summary'!$A$1:$J$24"}</definedName>
    <definedName name="one_5_3" localSheetId="53">{"'Summary'!$A$1:$J$24"}</definedName>
    <definedName name="one_5_3" localSheetId="58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17">#REF!</definedName>
    <definedName name="Other" localSheetId="34">#REF!</definedName>
    <definedName name="Other" localSheetId="53">#REF!</definedName>
    <definedName name="Other" localSheetId="4">#REF!</definedName>
    <definedName name="Other" localSheetId="5">#REF!</definedName>
    <definedName name="Other" localSheetId="7">#REF!</definedName>
    <definedName name="Other" localSheetId="8">#REF!</definedName>
    <definedName name="Other" localSheetId="52">#REF!</definedName>
    <definedName name="Other" localSheetId="54">#REF!</definedName>
    <definedName name="Other">#REF!</definedName>
    <definedName name="Other_detail" localSheetId="17">#REF!</definedName>
    <definedName name="Other_detail" localSheetId="34">#REF!</definedName>
    <definedName name="Other_detail" localSheetId="53">#REF!</definedName>
    <definedName name="Other_detail" localSheetId="4">#REF!</definedName>
    <definedName name="Other_detail" localSheetId="7">#REF!</definedName>
    <definedName name="Other_detail" localSheetId="8">#REF!</definedName>
    <definedName name="Other_detail">#REF!</definedName>
    <definedName name="OTHERHRS">#REF!</definedName>
    <definedName name="otherrev" localSheetId="17" hidden="1">{#N/A,#N/A,TRUE,"SDGE";#N/A,#N/A,TRUE,"GBU";#N/A,#N/A,TRUE,"TBU";#N/A,#N/A,TRUE,"EDBU";#N/A,#N/A,TRUE,"ExclCC"}</definedName>
    <definedName name="otherrev" localSheetId="20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38" hidden="1">{#N/A,#N/A,TRUE,"SDGE";#N/A,#N/A,TRUE,"GBU";#N/A,#N/A,TRUE,"TBU";#N/A,#N/A,TRUE,"EDBU";#N/A,#N/A,TRUE,"ExclCC"}</definedName>
    <definedName name="otherrev" localSheetId="42" hidden="1">{#N/A,#N/A,TRUE,"SDGE";#N/A,#N/A,TRUE,"GBU";#N/A,#N/A,TRUE,"TBU";#N/A,#N/A,TRUE,"EDBU";#N/A,#N/A,TRUE,"ExclCC"}</definedName>
    <definedName name="otherrev" localSheetId="53" hidden="1">{#N/A,#N/A,TRUE,"SDGE";#N/A,#N/A,TRUE,"GBU";#N/A,#N/A,TRUE,"TBU";#N/A,#N/A,TRUE,"EDBU";#N/A,#N/A,TRUE,"ExclCC"}</definedName>
    <definedName name="otherrev" localSheetId="4" hidden="1">{#N/A,#N/A,TRUE,"SDGE";#N/A,#N/A,TRUE,"GBU";#N/A,#N/A,TRUE,"TBU";#N/A,#N/A,TRUE,"EDBU";#N/A,#N/A,TRUE,"ExclCC"}</definedName>
    <definedName name="otherrev" localSheetId="58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 localSheetId="17">#REF!</definedName>
    <definedName name="pa" localSheetId="34">#REF!</definedName>
    <definedName name="pa" localSheetId="53">#REF!</definedName>
    <definedName name="pa" localSheetId="5">#REF!</definedName>
    <definedName name="pa" localSheetId="43">#REF!</definedName>
    <definedName name="pa" localSheetId="48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17">#REF!</definedName>
    <definedName name="PAGE1" localSheetId="34">#REF!</definedName>
    <definedName name="PAGE1" localSheetId="53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48">#REF!</definedName>
    <definedName name="PAGE1" localSheetId="54">#REF!</definedName>
    <definedName name="PAGE1">#REF!</definedName>
    <definedName name="page1996">#REF!</definedName>
    <definedName name="page1997" localSheetId="17">#REF!</definedName>
    <definedName name="page1997" localSheetId="34">#REF!</definedName>
    <definedName name="page1997" localSheetId="53">#REF!</definedName>
    <definedName name="page1997" localSheetId="4">#REF!</definedName>
    <definedName name="page1997" localSheetId="5">#REF!</definedName>
    <definedName name="page1997" localSheetId="7">#REF!</definedName>
    <definedName name="page1997" localSheetId="8">#REF!</definedName>
    <definedName name="page1997" localSheetId="48">#REF!</definedName>
    <definedName name="page1997" localSheetId="52">#REF!</definedName>
    <definedName name="page1997" localSheetId="54">#REF!</definedName>
    <definedName name="page1997">#REF!</definedName>
    <definedName name="PAGE2" localSheetId="17">#REF!</definedName>
    <definedName name="PAGE2" localSheetId="34">#REF!</definedName>
    <definedName name="PAGE2" localSheetId="53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48">#REF!</definedName>
    <definedName name="PAGE2" localSheetId="5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17">#REF!</definedName>
    <definedName name="period" localSheetId="34">#REF!</definedName>
    <definedName name="period" localSheetId="53">#REF!</definedName>
    <definedName name="period" localSheetId="5">#REF!</definedName>
    <definedName name="period" localSheetId="52">#REF!</definedName>
    <definedName name="period" localSheetId="54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17">#REF!</definedName>
    <definedName name="PG565A" localSheetId="34">#REF!</definedName>
    <definedName name="PG565A" localSheetId="53">#REF!</definedName>
    <definedName name="PG565A" localSheetId="5">#REF!</definedName>
    <definedName name="PG565A" localSheetId="52">#REF!</definedName>
    <definedName name="PG565A" localSheetId="54">#REF!</definedName>
    <definedName name="PG565A">#REF!</definedName>
    <definedName name="PG568A" localSheetId="34">#REF!</definedName>
    <definedName name="PG568A" localSheetId="53">#REF!</definedName>
    <definedName name="PG568A" localSheetId="5">#REF!</definedName>
    <definedName name="PG568A" localSheetId="52">#REF!</definedName>
    <definedName name="PG568A" localSheetId="54">#REF!</definedName>
    <definedName name="PG568A">#REF!</definedName>
    <definedName name="PG568A1" localSheetId="34">#REF!</definedName>
    <definedName name="PG568A1" localSheetId="53">#REF!</definedName>
    <definedName name="PG568A1" localSheetId="5">#REF!</definedName>
    <definedName name="PG568A1" localSheetId="52">#REF!</definedName>
    <definedName name="PG568A1" localSheetId="54">#REF!</definedName>
    <definedName name="PG568A1">#REF!</definedName>
    <definedName name="PG568B" localSheetId="34">#REF!</definedName>
    <definedName name="PG568B" localSheetId="53">#REF!</definedName>
    <definedName name="PG568B" localSheetId="5">#REF!</definedName>
    <definedName name="PG568B" localSheetId="52">#REF!</definedName>
    <definedName name="PG568B" localSheetId="54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17">#REF!</definedName>
    <definedName name="pmcat" localSheetId="34">#REF!</definedName>
    <definedName name="pmcat" localSheetId="53">#REF!</definedName>
    <definedName name="pmcat" localSheetId="5">#REF!</definedName>
    <definedName name="pmcat" localSheetId="52">#REF!</definedName>
    <definedName name="pmcat" localSheetId="54">#REF!</definedName>
    <definedName name="pmcat">#REF!</definedName>
    <definedName name="pmper" localSheetId="17">#REF!</definedName>
    <definedName name="pmper" localSheetId="34">#REF!</definedName>
    <definedName name="pmper" localSheetId="53">#REF!</definedName>
    <definedName name="pmper" localSheetId="5">#REF!</definedName>
    <definedName name="pmper" localSheetId="52">#REF!</definedName>
    <definedName name="pmper" localSheetId="54">#REF!</definedName>
    <definedName name="pmper">#REF!</definedName>
    <definedName name="PnB">#REF!</definedName>
    <definedName name="POOL_ORDER_2005_amts_AULT3" localSheetId="17">#REF!</definedName>
    <definedName name="POOL_ORDER_2005_amts_AULT3" localSheetId="34">#REF!</definedName>
    <definedName name="POOL_ORDER_2005_amts_AULT3" localSheetId="53">#REF!</definedName>
    <definedName name="POOL_ORDER_2005_amts_AULT3" localSheetId="5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17">#REF!</definedName>
    <definedName name="PRINT" localSheetId="34">#REF!</definedName>
    <definedName name="PRINT" localSheetId="53">#REF!</definedName>
    <definedName name="PRINT" localSheetId="4">#REF!</definedName>
    <definedName name="PRINT" localSheetId="5">#REF!</definedName>
    <definedName name="PRINT" localSheetId="7">#REF!</definedName>
    <definedName name="PRINT" localSheetId="8">#REF!</definedName>
    <definedName name="PRINT" localSheetId="52">#REF!</definedName>
    <definedName name="PRINT" localSheetId="54">#REF!</definedName>
    <definedName name="PRINT">#REF!</definedName>
    <definedName name="Print_All">#N/A</definedName>
    <definedName name="Print_All2">#REF!</definedName>
    <definedName name="_xlnm.Print_Area" localSheetId="1">'A. Sec.1 - Direct Maintenance'!$A$1:$H$27</definedName>
    <definedName name="_xlnm.Print_Area" localSheetId="11">'AD-1'!$A$1:$G$36</definedName>
    <definedName name="_xlnm.Print_Area" localSheetId="23">'AD-10'!$A$1:$F$23</definedName>
    <definedName name="_xlnm.Print_Area" localSheetId="12">'AD-2'!$A$1:$G$36</definedName>
    <definedName name="_xlnm.Print_Area" localSheetId="13">'AD-3'!$A$1:$G$36</definedName>
    <definedName name="_xlnm.Print_Area" localSheetId="14">'AD-4'!$A$1:$G$36</definedName>
    <definedName name="_xlnm.Print_Area" localSheetId="15">'AD-5'!$A$1:$G$30</definedName>
    <definedName name="_xlnm.Print_Area" localSheetId="16">'AD-6'!$A$1:$G$42</definedName>
    <definedName name="_xlnm.Print_Area" localSheetId="17">'AD-6A'!$A$1:$G$35</definedName>
    <definedName name="_xlnm.Print_Area" localSheetId="18">'AD-6B'!$A$1:$M$38</definedName>
    <definedName name="_xlnm.Print_Area" localSheetId="19">'AD-6C'!$A$1:$M$38</definedName>
    <definedName name="_xlnm.Print_Area" localSheetId="20">'AD-7'!$A$1:$G$33</definedName>
    <definedName name="_xlnm.Print_Area" localSheetId="21">'AD-8'!$A$1:$E$20</definedName>
    <definedName name="_xlnm.Print_Area" localSheetId="25">'AE-1'!$A$1:$G$40</definedName>
    <definedName name="_xlnm.Print_Area" localSheetId="27">'AE-1B'!$A$1:$M$39</definedName>
    <definedName name="_xlnm.Print_Area" localSheetId="28">'AE-1C'!$A$1:$M$39</definedName>
    <definedName name="_xlnm.Print_Area" localSheetId="31">'AE-4'!$A$1:$F$23</definedName>
    <definedName name="_xlnm.Print_Area" localSheetId="33">'AF-1'!$A$1:$L$48</definedName>
    <definedName name="_xlnm.Print_Area" localSheetId="34">'AF-2'!$A$1:$K$45</definedName>
    <definedName name="_xlnm.Print_Area" localSheetId="35">'AF-3'!$A$1:$G$19</definedName>
    <definedName name="_xlnm.Print_Area" localSheetId="37">'AG-1'!$A$1:$E$32</definedName>
    <definedName name="_xlnm.Print_Area" localSheetId="38">'AG-1A'!$A$1:$G$17</definedName>
    <definedName name="_xlnm.Print_Area" localSheetId="40">'AH-1'!$A$1:$E$57</definedName>
    <definedName name="_xlnm.Print_Area" localSheetId="41">'AH-2'!$A$1:$H$76</definedName>
    <definedName name="_xlnm.Print_Area" localSheetId="42">'AH-3'!$A$1:$H$57</definedName>
    <definedName name="_xlnm.Print_Area" localSheetId="44">'AI-1'!$A$1:$F$64</definedName>
    <definedName name="_xlnm.Print_Area" localSheetId="47">'AJ-2'!$A$1:$F$16</definedName>
    <definedName name="_xlnm.Print_Area" localSheetId="50">'AL-1'!$A$1:$E$33</definedName>
    <definedName name="_xlnm.Print_Area" localSheetId="51">'AL-2'!$A$1:$E$31</definedName>
    <definedName name="_xlnm.Print_Area" localSheetId="53">'AR-1'!$A$1:$I$43</definedName>
    <definedName name="_xlnm.Print_Area" localSheetId="59">Automation!$A$1:$D$8</definedName>
    <definedName name="_xlnm.Print_Area" localSheetId="55">'AV-2A'!$A$1:$D$70</definedName>
    <definedName name="_xlnm.Print_Area" localSheetId="56">'AV-2B'!$A$1:$E$28</definedName>
    <definedName name="_xlnm.Print_Area" localSheetId="57">'AV-4'!$A$1:$F$84</definedName>
    <definedName name="_xlnm.Print_Area" localSheetId="2">'B. Sec.2 - Non-Direct Expenses'!$A$1:$H$97</definedName>
    <definedName name="_xlnm.Print_Area" localSheetId="3">'C. Sec.3 - Other Costs'!$A$1:$J$42</definedName>
    <definedName name="_xlnm.Print_Area" localSheetId="4">'D. Sec.4 - TU'!$A$1:$N$41</definedName>
    <definedName name="_xlnm.Print_Area" localSheetId="5">'D1. Sec.4 - C12 Invoice Summary'!$A$1:$E$53</definedName>
    <definedName name="_xlnm.Print_Area" localSheetId="7">'E. Sec.5 - Interest TU (BP)'!$A$1:$I$36</definedName>
    <definedName name="_xlnm.Print_Area" localSheetId="8">'E1. Sec.5 - Interest TU (CY)'!$A$1:$J$38</definedName>
    <definedName name="_xlnm.Print_Area" localSheetId="10">'Stmt AD'!$A$1:$L$57</definedName>
    <definedName name="_xlnm.Print_Area" localSheetId="32">'Stmt AF'!$A$1:$L$29</definedName>
    <definedName name="_xlnm.Print_Area" localSheetId="36">'Stmt AG'!$A$1:$H$15</definedName>
    <definedName name="_xlnm.Print_Area" localSheetId="39">'Stmt AH'!$A$1:$H$71</definedName>
    <definedName name="_xlnm.Print_Area" localSheetId="43">'Stmt AI'!$A$1:$H$31</definedName>
    <definedName name="_xlnm.Print_Area" localSheetId="45">'Stmt AJ'!$A$1:$H$36</definedName>
    <definedName name="_xlnm.Print_Area" localSheetId="48">'Stmt AK'!$A$1:$H$44</definedName>
    <definedName name="_xlnm.Print_Area" localSheetId="52">'Stmt AR'!$A$1:$H$24</definedName>
    <definedName name="_xlnm.Print_Area" localSheetId="54">'Stmt AV'!$A$1:$J$155</definedName>
    <definedName name="_xlnm.Print_Area" localSheetId="58">'Stmt Misc.'!$A$1:$H$20</definedName>
    <definedName name="_xlnm.Print_Area" localSheetId="0">'Summary of Cost Components'!$A$1:$E$53</definedName>
    <definedName name="_xlnm.Print_Area">#REF!</definedName>
    <definedName name="Print_Area_MI" localSheetId="17">#REF!</definedName>
    <definedName name="Print_Area_MI" localSheetId="34">#REF!</definedName>
    <definedName name="Print_Area_MI" localSheetId="53">#REF!</definedName>
    <definedName name="Print_Area_MI" localSheetId="5">#REF!</definedName>
    <definedName name="Print_Area_MI" localSheetId="52">#REF!</definedName>
    <definedName name="Print_Area_MI" localSheetId="54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17">#REF!</definedName>
    <definedName name="PRINT1" localSheetId="34">#REF!</definedName>
    <definedName name="PRINT1" localSheetId="53">#REF!</definedName>
    <definedName name="PRINT1" localSheetId="5">#REF!</definedName>
    <definedName name="PRINT1" localSheetId="43">#REF!</definedName>
    <definedName name="PRINT1" localSheetId="48">#REF!</definedName>
    <definedName name="PRINT1" localSheetId="52">#REF!</definedName>
    <definedName name="PRINT1" localSheetId="54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7">#N/A</definedName>
    <definedName name="PRINTCAT" localSheetId="20">#N/A</definedName>
    <definedName name="PRINTCAT" localSheetId="34">#N/A</definedName>
    <definedName name="PRINTCAT" localSheetId="37">'AG-1'!PRINTCAT</definedName>
    <definedName name="PRINTCAT" localSheetId="38">#N/A</definedName>
    <definedName name="PRINTCAT" localSheetId="42">'AH-3'!PRINTCAT</definedName>
    <definedName name="PRINTCAT" localSheetId="53">#N/A</definedName>
    <definedName name="PRINTCAT" localSheetId="4">#N/A</definedName>
    <definedName name="PRINTCAT" localSheetId="5">#N/A</definedName>
    <definedName name="PRINTCAT" localSheetId="43">'Stmt AI'!PRINTCAT</definedName>
    <definedName name="PRINTCAT" localSheetId="48">'Stmt AK'!PRINTCAT</definedName>
    <definedName name="PRINTCAT" localSheetId="58">#N/A</definedName>
    <definedName name="PRINTCAT">'AG-1'!PRINTCAT</definedName>
    <definedName name="PRINTER">#REF!</definedName>
    <definedName name="PRINTOTHER">#REF!</definedName>
    <definedName name="PRINTPAGE1" localSheetId="17">#N/A</definedName>
    <definedName name="PRINTPAGE1" localSheetId="20">#N/A</definedName>
    <definedName name="PRINTPAGE1" localSheetId="34">#N/A</definedName>
    <definedName name="PRINTPAGE1" localSheetId="37">'AG-1'!PRINTPAGE1</definedName>
    <definedName name="PRINTPAGE1" localSheetId="38">#N/A</definedName>
    <definedName name="PRINTPAGE1" localSheetId="42">'AH-3'!PRINTPAGE1</definedName>
    <definedName name="PRINTPAGE1" localSheetId="53">#N/A</definedName>
    <definedName name="PRINTPAGE1" localSheetId="4">#N/A</definedName>
    <definedName name="PRINTPAGE1" localSheetId="5">#N/A</definedName>
    <definedName name="PRINTPAGE1" localSheetId="43">'Stmt AI'!PRINTPAGE1</definedName>
    <definedName name="PRINTPAGE1" localSheetId="48">'Stmt AK'!PRINTPAGE1</definedName>
    <definedName name="PRINTPAGE1" localSheetId="58">#N/A</definedName>
    <definedName name="PRINTPAGE1">'AG-1'!PRINTPAGE1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 localSheetId="38">#REF!</definedName>
    <definedName name="Project" localSheetId="53">#REF!</definedName>
    <definedName name="Project" localSheetId="4">#REF!</definedName>
    <definedName name="Project" localSheetId="52">#REF!</definedName>
    <definedName name="Project" localSheetId="54">#REF!</definedName>
    <definedName name="Project" localSheetId="5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17">#REF!</definedName>
    <definedName name="pyeper" localSheetId="34">#REF!</definedName>
    <definedName name="pyeper" localSheetId="53">#REF!</definedName>
    <definedName name="pyeper" localSheetId="5">#REF!</definedName>
    <definedName name="pyeper" localSheetId="52">#REF!</definedName>
    <definedName name="pyeper" localSheetId="54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 localSheetId="17">#REF!</definedName>
    <definedName name="qry_501_COR" localSheetId="34">#REF!</definedName>
    <definedName name="qry_501_COR" localSheetId="53">#REF!</definedName>
    <definedName name="qry_501_COR" localSheetId="5">#REF!</definedName>
    <definedName name="qry_501_COR" localSheetId="52">#REF!</definedName>
    <definedName name="qry_501_COR" localSheetId="54">#REF!</definedName>
    <definedName name="qry_501_COR">#REF!</definedName>
    <definedName name="qry_Cost_of_Removal" localSheetId="17">#REF!</definedName>
    <definedName name="qry_Cost_of_Removal" localSheetId="34">#REF!</definedName>
    <definedName name="qry_Cost_of_Removal" localSheetId="53">#REF!</definedName>
    <definedName name="qry_Cost_of_Removal" localSheetId="5">#REF!</definedName>
    <definedName name="qry_Cost_of_Removal" localSheetId="52">#REF!</definedName>
    <definedName name="qry_Cost_of_Removal" localSheetId="54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17">#REF!</definedName>
    <definedName name="RateCase" localSheetId="34">#REF!</definedName>
    <definedName name="RateCase" localSheetId="53">#REF!</definedName>
    <definedName name="RateCase" localSheetId="5">#REF!</definedName>
    <definedName name="RateCase" localSheetId="52">#REF!</definedName>
    <definedName name="RateCase" localSheetId="54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17">#REF!</definedName>
    <definedName name="RawData" localSheetId="34">#REF!</definedName>
    <definedName name="RawData" localSheetId="53">#REF!</definedName>
    <definedName name="RawData" localSheetId="5">#REF!</definedName>
    <definedName name="RawData" localSheetId="52">#REF!</definedName>
    <definedName name="RawData" localSheetId="54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17">#REF!</definedName>
    <definedName name="Regulated_Export" localSheetId="34">#REF!</definedName>
    <definedName name="Regulated_Export" localSheetId="53">#REF!</definedName>
    <definedName name="Regulated_Export" localSheetId="5">#REF!</definedName>
    <definedName name="Regulated_Export" localSheetId="43">#REF!</definedName>
    <definedName name="Regulated_Export" localSheetId="48">#REF!</definedName>
    <definedName name="Regulated_Export" localSheetId="52">#REF!</definedName>
    <definedName name="Regulated_Export" localSheetId="54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17">#REF!</definedName>
    <definedName name="report01" localSheetId="34">#REF!</definedName>
    <definedName name="report01" localSheetId="53">#REF!</definedName>
    <definedName name="report01" localSheetId="4">#REF!</definedName>
    <definedName name="report01" localSheetId="5">#REF!</definedName>
    <definedName name="report01" localSheetId="7">#REF!</definedName>
    <definedName name="report01" localSheetId="8">#REF!</definedName>
    <definedName name="report01" localSheetId="48">#REF!</definedName>
    <definedName name="report01" localSheetId="54">#REF!</definedName>
    <definedName name="report01">#REF!</definedName>
    <definedName name="report02" localSheetId="17">#REF!</definedName>
    <definedName name="report02" localSheetId="34">#REF!</definedName>
    <definedName name="report02" localSheetId="53">#REF!</definedName>
    <definedName name="report02" localSheetId="4">#REF!</definedName>
    <definedName name="report02" localSheetId="5">#REF!</definedName>
    <definedName name="report02" localSheetId="7">#REF!</definedName>
    <definedName name="report02" localSheetId="8">#REF!</definedName>
    <definedName name="report02" localSheetId="48">#REF!</definedName>
    <definedName name="report02" localSheetId="54">#REF!</definedName>
    <definedName name="report02">#REF!</definedName>
    <definedName name="report04" localSheetId="17">#REF!</definedName>
    <definedName name="report04" localSheetId="34">#REF!</definedName>
    <definedName name="report04" localSheetId="53">#REF!</definedName>
    <definedName name="report04" localSheetId="4">#REF!</definedName>
    <definedName name="report04" localSheetId="5">#REF!</definedName>
    <definedName name="report04" localSheetId="7">#REF!</definedName>
    <definedName name="report04" localSheetId="8">#REF!</definedName>
    <definedName name="report04" localSheetId="48">#REF!</definedName>
    <definedName name="report04" localSheetId="54">#REF!</definedName>
    <definedName name="report04">#REF!</definedName>
    <definedName name="report05" localSheetId="17">#REF!</definedName>
    <definedName name="report05" localSheetId="34">#REF!</definedName>
    <definedName name="report05" localSheetId="53">#REF!</definedName>
    <definedName name="report05" localSheetId="4">#REF!</definedName>
    <definedName name="report05" localSheetId="5">#REF!</definedName>
    <definedName name="report05" localSheetId="7">#REF!</definedName>
    <definedName name="report05" localSheetId="8">#REF!</definedName>
    <definedName name="report05" localSheetId="48">#REF!</definedName>
    <definedName name="report05" localSheetId="54">#REF!</definedName>
    <definedName name="report05">#REF!</definedName>
    <definedName name="report06" localSheetId="17">#REF!</definedName>
    <definedName name="report06" localSheetId="34">#REF!</definedName>
    <definedName name="report06" localSheetId="53">#REF!</definedName>
    <definedName name="report06" localSheetId="4">#REF!</definedName>
    <definedName name="report06" localSheetId="5">#REF!</definedName>
    <definedName name="report06" localSheetId="7">#REF!</definedName>
    <definedName name="report06" localSheetId="8">#REF!</definedName>
    <definedName name="report06" localSheetId="48">#REF!</definedName>
    <definedName name="report06" localSheetId="54">#REF!</definedName>
    <definedName name="report06">#REF!</definedName>
    <definedName name="report07" localSheetId="17">#REF!</definedName>
    <definedName name="report07" localSheetId="34">#REF!</definedName>
    <definedName name="report07" localSheetId="53">#REF!</definedName>
    <definedName name="report07" localSheetId="4">#REF!</definedName>
    <definedName name="report07" localSheetId="5">#REF!</definedName>
    <definedName name="report07" localSheetId="7">#REF!</definedName>
    <definedName name="report07" localSheetId="8">#REF!</definedName>
    <definedName name="report07" localSheetId="48">#REF!</definedName>
    <definedName name="report07" localSheetId="54">#REF!</definedName>
    <definedName name="report07">#REF!</definedName>
    <definedName name="report08" localSheetId="17">#REF!</definedName>
    <definedName name="report08" localSheetId="34">#REF!</definedName>
    <definedName name="report08" localSheetId="53">#REF!</definedName>
    <definedName name="report08" localSheetId="4">#REF!</definedName>
    <definedName name="report08" localSheetId="5">#REF!</definedName>
    <definedName name="report08" localSheetId="7">#REF!</definedName>
    <definedName name="report08" localSheetId="8">#REF!</definedName>
    <definedName name="report08" localSheetId="48">#REF!</definedName>
    <definedName name="report08" localSheetId="54">#REF!</definedName>
    <definedName name="report08">#REF!</definedName>
    <definedName name="report09" localSheetId="17">#REF!</definedName>
    <definedName name="report09" localSheetId="34">#REF!</definedName>
    <definedName name="report09" localSheetId="53">#REF!</definedName>
    <definedName name="report09" localSheetId="4">#REF!</definedName>
    <definedName name="report09" localSheetId="5">#REF!</definedName>
    <definedName name="report09" localSheetId="7">#REF!</definedName>
    <definedName name="report09" localSheetId="8">#REF!</definedName>
    <definedName name="report09" localSheetId="48">#REF!</definedName>
    <definedName name="report09" localSheetId="54">#REF!</definedName>
    <definedName name="report09">#REF!</definedName>
    <definedName name="report10" localSheetId="17">#REF!</definedName>
    <definedName name="report10" localSheetId="34">#REF!</definedName>
    <definedName name="report10" localSheetId="53">#REF!</definedName>
    <definedName name="report10" localSheetId="4">#REF!</definedName>
    <definedName name="report10" localSheetId="5">#REF!</definedName>
    <definedName name="report10" localSheetId="7">#REF!</definedName>
    <definedName name="report10" localSheetId="8">#REF!</definedName>
    <definedName name="report10" localSheetId="48">#REF!</definedName>
    <definedName name="report10" localSheetId="54">#REF!</definedName>
    <definedName name="report10">#REF!</definedName>
    <definedName name="report11" localSheetId="17">#REF!</definedName>
    <definedName name="report11" localSheetId="34">#REF!</definedName>
    <definedName name="report11" localSheetId="53">#REF!</definedName>
    <definedName name="report11" localSheetId="4">#REF!</definedName>
    <definedName name="report11" localSheetId="5">#REF!</definedName>
    <definedName name="report11" localSheetId="7">#REF!</definedName>
    <definedName name="report11" localSheetId="8">#REF!</definedName>
    <definedName name="report11" localSheetId="48">#REF!</definedName>
    <definedName name="report11" localSheetId="54">#REF!</definedName>
    <definedName name="report11">#REF!</definedName>
    <definedName name="report12" localSheetId="17">#REF!</definedName>
    <definedName name="report12" localSheetId="34">#REF!</definedName>
    <definedName name="report12" localSheetId="53">#REF!</definedName>
    <definedName name="report12" localSheetId="4">#REF!</definedName>
    <definedName name="report12" localSheetId="5">#REF!</definedName>
    <definedName name="report12" localSheetId="7">#REF!</definedName>
    <definedName name="report12" localSheetId="8">#REF!</definedName>
    <definedName name="report12" localSheetId="48">#REF!</definedName>
    <definedName name="report12" localSheetId="54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17">#REF!</definedName>
    <definedName name="Revenues" localSheetId="34">#REF!</definedName>
    <definedName name="Revenues" localSheetId="53">#REF!</definedName>
    <definedName name="Revenues" localSheetId="4">#REF!</definedName>
    <definedName name="Revenues" localSheetId="5">#REF!</definedName>
    <definedName name="Revenues" localSheetId="7">#REF!</definedName>
    <definedName name="Revenues" localSheetId="8">#REF!</definedName>
    <definedName name="Revenues" localSheetId="52">#REF!</definedName>
    <definedName name="Revenues" localSheetId="54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17">#REF!</definedName>
    <definedName name="rngCompany" localSheetId="34">#REF!</definedName>
    <definedName name="rngCompany" localSheetId="53">#REF!</definedName>
    <definedName name="rngCompany" localSheetId="5">#REF!</definedName>
    <definedName name="rngCompany" localSheetId="54">#REF!</definedName>
    <definedName name="rngCompany">#REF!</definedName>
    <definedName name="rngDatasheet">#REF!</definedName>
    <definedName name="rngEscalated" localSheetId="17">#REF!</definedName>
    <definedName name="rngEscalated" localSheetId="34">#REF!</definedName>
    <definedName name="rngEscalated" localSheetId="53">#REF!</definedName>
    <definedName name="rngEscalated" localSheetId="5">#REF!</definedName>
    <definedName name="rngEscalated" localSheetId="54">#REF!</definedName>
    <definedName name="rngEscalated">#REF!</definedName>
    <definedName name="rngETElecCap" localSheetId="17">#REF!</definedName>
    <definedName name="rngETElecCap" localSheetId="34">#REF!</definedName>
    <definedName name="rngETElecCap" localSheetId="53">#REF!</definedName>
    <definedName name="rngETElecCap" localSheetId="5">#REF!</definedName>
    <definedName name="rngETElecCap" localSheetId="54">#REF!</definedName>
    <definedName name="rngETElecCap">#REF!</definedName>
    <definedName name="rngETElecOM" localSheetId="17">#REF!</definedName>
    <definedName name="rngETElecOM" localSheetId="34">#REF!</definedName>
    <definedName name="rngETElecOM" localSheetId="53">#REF!</definedName>
    <definedName name="rngETElecOM" localSheetId="5">#REF!</definedName>
    <definedName name="rngETElecOM" localSheetId="54">#REF!</definedName>
    <definedName name="rngETElecOM">#REF!</definedName>
    <definedName name="rngFactors" localSheetId="17">#REF!</definedName>
    <definedName name="rngFactors" localSheetId="34">#REF!</definedName>
    <definedName name="rngFactors" localSheetId="53">#REF!</definedName>
    <definedName name="rngFactors" localSheetId="5">#REF!</definedName>
    <definedName name="rngFactors" localSheetId="54">#REF!</definedName>
    <definedName name="rngFactors">#REF!</definedName>
    <definedName name="rngFactorsByCCWKGRP">#REF!</definedName>
    <definedName name="rngfrmAdjustmentsSource" localSheetId="17">#REF!</definedName>
    <definedName name="rngfrmAdjustmentsSource" localSheetId="34">#REF!</definedName>
    <definedName name="rngfrmAdjustmentsSource" localSheetId="53">#REF!</definedName>
    <definedName name="rngfrmAdjustmentsSource" localSheetId="5">#REF!</definedName>
    <definedName name="rngfrmAdjustmentsSource" localSheetId="54">#REF!</definedName>
    <definedName name="rngfrmAdjustmentsSource">#REF!</definedName>
    <definedName name="rngfrmAdjustmentsTarget" localSheetId="17">#REF!</definedName>
    <definedName name="rngfrmAdjustmentsTarget" localSheetId="34">#REF!</definedName>
    <definedName name="rngfrmAdjustmentsTarget" localSheetId="53">#REF!</definedName>
    <definedName name="rngfrmAdjustmentsTarget" localSheetId="5">#REF!</definedName>
    <definedName name="rngfrmAdjustmentsTarget" localSheetId="54">#REF!</definedName>
    <definedName name="rngfrmAdjustmentsTarget">#REF!</definedName>
    <definedName name="rngLevel">#REF!</definedName>
    <definedName name="rngLookupAdjustmentData" localSheetId="17">#REF!</definedName>
    <definedName name="rngLookupAdjustmentData" localSheetId="34">#REF!</definedName>
    <definedName name="rngLookupAdjustmentData" localSheetId="53">#REF!</definedName>
    <definedName name="rngLookupAdjustmentData" localSheetId="5">#REF!</definedName>
    <definedName name="rngLookupAdjustmentData" localSheetId="54">#REF!</definedName>
    <definedName name="rngLookupAdjustmentData">#REF!</definedName>
    <definedName name="rngReassignmentGas" localSheetId="17">#REF!</definedName>
    <definedName name="rngReassignmentGas" localSheetId="34">#REF!</definedName>
    <definedName name="rngReassignmentGas" localSheetId="53">#REF!</definedName>
    <definedName name="rngReassignmentGas" localSheetId="5">#REF!</definedName>
    <definedName name="rngReassignmentGas" localSheetId="54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 localSheetId="17">#REF!</definedName>
    <definedName name="ROUNDED" localSheetId="34">#REF!</definedName>
    <definedName name="ROUNDED" localSheetId="38">#REF!</definedName>
    <definedName name="ROUNDED" localSheetId="53">#REF!</definedName>
    <definedName name="ROUNDED" localSheetId="4">#REF!</definedName>
    <definedName name="ROUNDED" localSheetId="5">#REF!</definedName>
    <definedName name="ROUNDED" localSheetId="58">#REF!</definedName>
    <definedName name="ROUNDED">#REF!</definedName>
    <definedName name="RPTCOL" localSheetId="17">#REF!</definedName>
    <definedName name="RPTCOL" localSheetId="34">#REF!</definedName>
    <definedName name="RPTCOL" localSheetId="53">#REF!</definedName>
    <definedName name="RPTCOL" localSheetId="5">#REF!</definedName>
    <definedName name="RPTCOL" localSheetId="43">#REF!</definedName>
    <definedName name="RPTCOL" localSheetId="48">#REF!</definedName>
    <definedName name="RPTCOL" localSheetId="52">#REF!</definedName>
    <definedName name="RPTCOL" localSheetId="54">#REF!</definedName>
    <definedName name="RPTCOL">#REF!</definedName>
    <definedName name="RPTROW" localSheetId="17">#REF!</definedName>
    <definedName name="RPTROW" localSheetId="34">#REF!</definedName>
    <definedName name="RPTROW" localSheetId="53">#REF!</definedName>
    <definedName name="RPTROW" localSheetId="5">#REF!</definedName>
    <definedName name="RPTROW" localSheetId="43">#REF!</definedName>
    <definedName name="RPTROW" localSheetId="48">#REF!</definedName>
    <definedName name="RPTROW" localSheetId="52">#REF!</definedName>
    <definedName name="RPTROW" localSheetId="54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17">#REF!</definedName>
    <definedName name="salvage" localSheetId="34">#REF!</definedName>
    <definedName name="salvage" localSheetId="53">#REF!</definedName>
    <definedName name="salvage" localSheetId="5">#REF!</definedName>
    <definedName name="salvage" localSheetId="52">#REF!</definedName>
    <definedName name="salvage" localSheetId="54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3" hidden="1">"3HLUHWD7UCRUUESL6DDMKVCIX"</definedName>
    <definedName name="SAPBEXwbID" localSheetId="48" hidden="1">"3HLUHWD7UCRUUESL6DDMKVCIX"</definedName>
    <definedName name="SAPBEXwbID" localSheetId="52" hidden="1">"3OI398WBFRH41IFEVHKOMVZ17"</definedName>
    <definedName name="SAPBEXwbID" localSheetId="54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17">#REF!</definedName>
    <definedName name="scgbs" localSheetId="34">#REF!</definedName>
    <definedName name="scgbs" localSheetId="53">#REF!</definedName>
    <definedName name="scgbs" localSheetId="5">#REF!</definedName>
    <definedName name="scgbs" localSheetId="52">#REF!</definedName>
    <definedName name="scgbs" localSheetId="54">#REF!</definedName>
    <definedName name="scgbs">#REF!</definedName>
    <definedName name="scgpl" localSheetId="17">#REF!</definedName>
    <definedName name="scgpl" localSheetId="34">#REF!</definedName>
    <definedName name="scgpl" localSheetId="53">#REF!</definedName>
    <definedName name="scgpl" localSheetId="5">#REF!</definedName>
    <definedName name="scgpl" localSheetId="52">#REF!</definedName>
    <definedName name="scgpl" localSheetId="54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 localSheetId="17">#REF!</definedName>
    <definedName name="sdge_gaselec" localSheetId="34">#REF!</definedName>
    <definedName name="sdge_gaselec" localSheetId="53">#REF!</definedName>
    <definedName name="sdge_gaselec" localSheetId="4">#REF!</definedName>
    <definedName name="sdge_gaselec" localSheetId="7">#REF!</definedName>
    <definedName name="sdge_gaselec" localSheetId="8">#REF!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17">#REF!</definedName>
    <definedName name="SFAColumn" localSheetId="20">#REF!</definedName>
    <definedName name="SFAColumn" localSheetId="34">#REF!</definedName>
    <definedName name="SFAColumn" localSheetId="38">#REF!</definedName>
    <definedName name="SFAColumn" localSheetId="53">#REF!</definedName>
    <definedName name="SFAColumn" localSheetId="5">#REF!</definedName>
    <definedName name="SFAColumn" localSheetId="54">#REF!</definedName>
    <definedName name="SFAColumn">#REF!</definedName>
    <definedName name="SFAStart" localSheetId="17">#REF!</definedName>
    <definedName name="SFAStart" localSheetId="34">#REF!</definedName>
    <definedName name="SFAStart" localSheetId="53">#REF!</definedName>
    <definedName name="SFAStart" localSheetId="5">#REF!</definedName>
    <definedName name="SFAStart" localSheetId="54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17">#REF!</definedName>
    <definedName name="SOEColumn" localSheetId="20">#REF!</definedName>
    <definedName name="SOEColumn" localSheetId="34">#REF!</definedName>
    <definedName name="SOEColumn" localSheetId="38">#REF!</definedName>
    <definedName name="SOEColumn" localSheetId="53">#REF!</definedName>
    <definedName name="SOEColumn" localSheetId="5">#REF!</definedName>
    <definedName name="SOEColumn" localSheetId="54">#REF!</definedName>
    <definedName name="SOEColumn">#REF!</definedName>
    <definedName name="SOEStart" localSheetId="17">#REF!</definedName>
    <definedName name="SOEStart" localSheetId="34">#REF!</definedName>
    <definedName name="SOEStart" localSheetId="53">#REF!</definedName>
    <definedName name="SOEStart" localSheetId="5">#REF!</definedName>
    <definedName name="SOEStart" localSheetId="54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 localSheetId="17">#REF!</definedName>
    <definedName name="sort" localSheetId="34">#REF!</definedName>
    <definedName name="sort" localSheetId="53">#REF!</definedName>
    <definedName name="sort" localSheetId="5">#REF!</definedName>
    <definedName name="sort">#REF!</definedName>
    <definedName name="SORTALLOC" localSheetId="17">#REF!</definedName>
    <definedName name="SORTALLOC" localSheetId="34">#REF!</definedName>
    <definedName name="SORTALLOC" localSheetId="53">#REF!</definedName>
    <definedName name="SORTALLOC" localSheetId="5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17">#REF!</definedName>
    <definedName name="SPLIT" localSheetId="34">#REF!</definedName>
    <definedName name="SPLIT" localSheetId="53">#REF!</definedName>
    <definedName name="SPLIT" localSheetId="4">#REF!</definedName>
    <definedName name="SPLIT" localSheetId="5">#REF!</definedName>
    <definedName name="SPLIT" localSheetId="7">#REF!</definedName>
    <definedName name="SPLIT" localSheetId="8">#REF!</definedName>
    <definedName name="SPLIT" localSheetId="48">#REF!</definedName>
    <definedName name="SPLIT" localSheetId="54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17">#REF!</definedName>
    <definedName name="START" localSheetId="34">#REF!</definedName>
    <definedName name="START" localSheetId="53">#REF!</definedName>
    <definedName name="START" localSheetId="5">#REF!</definedName>
    <definedName name="START" localSheetId="43">#REF!</definedName>
    <definedName name="START" localSheetId="48">#REF!</definedName>
    <definedName name="START" localSheetId="52">#REF!</definedName>
    <definedName name="START" localSheetId="54">#REF!</definedName>
    <definedName name="START">#REF!</definedName>
    <definedName name="Start_date">#REF!</definedName>
    <definedName name="START2" localSheetId="17">#REF!</definedName>
    <definedName name="START2" localSheetId="34">#REF!</definedName>
    <definedName name="START2" localSheetId="53">#REF!</definedName>
    <definedName name="START2" localSheetId="5">#REF!</definedName>
    <definedName name="START2" localSheetId="43">#REF!</definedName>
    <definedName name="START2" localSheetId="48">#REF!</definedName>
    <definedName name="START2" localSheetId="52">#REF!</definedName>
    <definedName name="START2" localSheetId="54">#REF!</definedName>
    <definedName name="START2">#REF!</definedName>
    <definedName name="START3" localSheetId="17">#REF!</definedName>
    <definedName name="START3" localSheetId="34">#REF!</definedName>
    <definedName name="START3" localSheetId="53">#REF!</definedName>
    <definedName name="START3" localSheetId="5">#REF!</definedName>
    <definedName name="START3" localSheetId="43">#REF!</definedName>
    <definedName name="START3" localSheetId="48">#REF!</definedName>
    <definedName name="START3" localSheetId="52">#REF!</definedName>
    <definedName name="START3" localSheetId="54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17">#REF!</definedName>
    <definedName name="StateTaxRate" localSheetId="34">#REF!</definedName>
    <definedName name="StateTaxRate" localSheetId="53">#REF!</definedName>
    <definedName name="StateTaxRate" localSheetId="5">#REF!</definedName>
    <definedName name="StateTaxRate" localSheetId="52">#REF!</definedName>
    <definedName name="StateTaxRate" localSheetId="54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17">#REF!</definedName>
    <definedName name="STDM" localSheetId="34">#REF!</definedName>
    <definedName name="STDM" localSheetId="53">#REF!</definedName>
    <definedName name="STDM" localSheetId="5">#REF!</definedName>
    <definedName name="STDM" localSheetId="52">#REF!</definedName>
    <definedName name="STDM" localSheetId="54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17">#REF!</definedName>
    <definedName name="summary" localSheetId="34">#REF!</definedName>
    <definedName name="summary" localSheetId="53">#REF!</definedName>
    <definedName name="summary" localSheetId="4">#REF!</definedName>
    <definedName name="summary" localSheetId="5">#REF!</definedName>
    <definedName name="summary" localSheetId="7">#REF!</definedName>
    <definedName name="summary" localSheetId="8">#REF!</definedName>
    <definedName name="summary" localSheetId="48">#REF!</definedName>
    <definedName name="summary" localSheetId="54">#REF!</definedName>
    <definedName name="summary">#REF!</definedName>
    <definedName name="summaryBU" localSheetId="17">#REF!</definedName>
    <definedName name="summaryBU" localSheetId="34">#REF!</definedName>
    <definedName name="summaryBU" localSheetId="53">#REF!</definedName>
    <definedName name="summaryBU" localSheetId="4">#REF!</definedName>
    <definedName name="summaryBU" localSheetId="5">#REF!</definedName>
    <definedName name="summaryBU" localSheetId="7">#REF!</definedName>
    <definedName name="summaryBU" localSheetId="8">#REF!</definedName>
    <definedName name="summaryBU" localSheetId="48">#REF!</definedName>
    <definedName name="summaryBU" localSheetId="54">#REF!</definedName>
    <definedName name="summaryBU">#REF!</definedName>
    <definedName name="Sup">#REF!</definedName>
    <definedName name="Supervisor">#REF!</definedName>
    <definedName name="Support" localSheetId="17">#REF!</definedName>
    <definedName name="Support" localSheetId="34">#REF!</definedName>
    <definedName name="Support" localSheetId="53">#REF!</definedName>
    <definedName name="Support" localSheetId="5">#REF!</definedName>
    <definedName name="Support" localSheetId="43">#REF!</definedName>
    <definedName name="Support" localSheetId="48">#REF!</definedName>
    <definedName name="Support" localSheetId="52">#REF!</definedName>
    <definedName name="Support" localSheetId="54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 localSheetId="17">#REF!</definedName>
    <definedName name="SW_Cost_A" localSheetId="34">#REF!</definedName>
    <definedName name="SW_Cost_A" localSheetId="53">#REF!</definedName>
    <definedName name="SW_Cost_A" localSheetId="5">#REF!</definedName>
    <definedName name="SW_Cost_A">#REF!</definedName>
    <definedName name="SW_Cost_A_All" localSheetId="17">#REF!</definedName>
    <definedName name="SW_Cost_A_All" localSheetId="34">#REF!</definedName>
    <definedName name="SW_Cost_A_All" localSheetId="38">#REF!</definedName>
    <definedName name="SW_Cost_A_All" localSheetId="53">#REF!</definedName>
    <definedName name="SW_Cost_A_All" localSheetId="4">#REF!</definedName>
    <definedName name="SW_Cost_A_All" localSheetId="5">#REF!</definedName>
    <definedName name="SW_Cost_A_All" localSheetId="58">#REF!</definedName>
    <definedName name="SW_Cost_A_All">#REF!</definedName>
    <definedName name="SW_Cost_A_All_2" localSheetId="34">#REF!</definedName>
    <definedName name="SW_Cost_A_All_2" localSheetId="38">#REF!</definedName>
    <definedName name="SW_Cost_A_All_2" localSheetId="53">#REF!</definedName>
    <definedName name="SW_Cost_A_All_2" localSheetId="4">#REF!</definedName>
    <definedName name="SW_Cost_A_All_2" localSheetId="5">#REF!</definedName>
    <definedName name="SW_Cost_A_All_2" localSheetId="58">#REF!</definedName>
    <definedName name="SW_Cost_A_All_2">#REF!</definedName>
    <definedName name="SW_Cost_B_All">#REF!</definedName>
    <definedName name="SW_Cost_B_All_2" localSheetId="34">#REF!</definedName>
    <definedName name="SW_Cost_B_All_2" localSheetId="38">#REF!</definedName>
    <definedName name="SW_Cost_B_All_2" localSheetId="53">#REF!</definedName>
    <definedName name="SW_Cost_B_All_2" localSheetId="4">#REF!</definedName>
    <definedName name="SW_Cost_B_All_2" localSheetId="5">#REF!</definedName>
    <definedName name="SW_Cost_B_All_2" localSheetId="58">#REF!</definedName>
    <definedName name="SW_Cost_B_All_2">#REF!</definedName>
    <definedName name="SW_NBV_A" localSheetId="17">#REF!</definedName>
    <definedName name="SW_NBV_A" localSheetId="20">#REF!</definedName>
    <definedName name="SW_NBV_A" localSheetId="34">#REF!</definedName>
    <definedName name="SW_NBV_A" localSheetId="38">#REF!</definedName>
    <definedName name="SW_NBV_A" localSheetId="53">#REF!</definedName>
    <definedName name="SW_NBV_A" localSheetId="4">#REF!</definedName>
    <definedName name="SW_NBV_A" localSheetId="5">#REF!</definedName>
    <definedName name="SW_NBV_A">#REF!</definedName>
    <definedName name="SW_NBV_A_All" localSheetId="17">#REF!</definedName>
    <definedName name="SW_NBV_A_All" localSheetId="20">#REF!</definedName>
    <definedName name="SW_NBV_A_All" localSheetId="34">#REF!</definedName>
    <definedName name="SW_NBV_A_All" localSheetId="38">#REF!</definedName>
    <definedName name="SW_NBV_A_All" localSheetId="53">#REF!</definedName>
    <definedName name="SW_NBV_A_All" localSheetId="4">#REF!</definedName>
    <definedName name="SW_NBV_A_All" localSheetId="5">#REF!</definedName>
    <definedName name="SW_NBV_A_All" localSheetId="58">#REF!</definedName>
    <definedName name="SW_NBV_A_All">#REF!</definedName>
    <definedName name="SW_NBV_A_All_2" localSheetId="34">#REF!</definedName>
    <definedName name="SW_NBV_A_All_2" localSheetId="38">#REF!</definedName>
    <definedName name="SW_NBV_A_All_2" localSheetId="53">#REF!</definedName>
    <definedName name="SW_NBV_A_All_2" localSheetId="4">#REF!</definedName>
    <definedName name="SW_NBV_A_All_2" localSheetId="5">#REF!</definedName>
    <definedName name="SW_NBV_A_All_2" localSheetId="58">#REF!</definedName>
    <definedName name="SW_NBV_A_All_2">#REF!</definedName>
    <definedName name="SW_NBV_B_All">#REF!</definedName>
    <definedName name="SW_NBV_B_All_2" localSheetId="34">#REF!</definedName>
    <definedName name="SW_NBV_B_All_2" localSheetId="38">#REF!</definedName>
    <definedName name="SW_NBV_B_All_2" localSheetId="53">#REF!</definedName>
    <definedName name="SW_NBV_B_All_2" localSheetId="4">#REF!</definedName>
    <definedName name="SW_NBV_B_All_2" localSheetId="5">#REF!</definedName>
    <definedName name="SW_NBV_B_All_2" localSheetId="58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17">#REF!</definedName>
    <definedName name="TaxReturn1992" localSheetId="34">#REF!</definedName>
    <definedName name="TaxReturn1992" localSheetId="53">#REF!</definedName>
    <definedName name="TaxReturn1992" localSheetId="5">#REF!</definedName>
    <definedName name="TaxReturn1992" localSheetId="52">#REF!</definedName>
    <definedName name="TaxReturn1992" localSheetId="54">#REF!</definedName>
    <definedName name="TaxReturn1992">#REF!</definedName>
    <definedName name="TaxReturn1993" localSheetId="17">#REF!</definedName>
    <definedName name="TaxReturn1993" localSheetId="34">#REF!</definedName>
    <definedName name="TaxReturn1993" localSheetId="53">#REF!</definedName>
    <definedName name="TaxReturn1993" localSheetId="5">#REF!</definedName>
    <definedName name="TaxReturn1993" localSheetId="52">#REF!</definedName>
    <definedName name="TaxReturn1993" localSheetId="54">#REF!</definedName>
    <definedName name="TaxReturn1993">#REF!</definedName>
    <definedName name="TaxType">#REF!</definedName>
    <definedName name="TB">#REF!</definedName>
    <definedName name="TB_1999" localSheetId="38">#REF!</definedName>
    <definedName name="TB_1999" localSheetId="53">#REF!</definedName>
    <definedName name="TB_1999" localSheetId="4">#REF!</definedName>
    <definedName name="TB_1999" localSheetId="58">#REF!</definedName>
    <definedName name="TB_1999">#REF!</definedName>
    <definedName name="TB_2000" localSheetId="38">#REF!</definedName>
    <definedName name="TB_2000" localSheetId="53">#REF!</definedName>
    <definedName name="TB_2000" localSheetId="4">#REF!</definedName>
    <definedName name="TB_2000" localSheetId="58">#REF!</definedName>
    <definedName name="TB_2000">#REF!</definedName>
    <definedName name="TB_2001" localSheetId="38">#REF!</definedName>
    <definedName name="TB_2001" localSheetId="53">#REF!</definedName>
    <definedName name="TB_2001" localSheetId="4">#REF!</definedName>
    <definedName name="TB_2001" localSheetId="58">#REF!</definedName>
    <definedName name="TB_2001">#REF!</definedName>
    <definedName name="TB_2002" localSheetId="17">#REF!</definedName>
    <definedName name="TB_2002" localSheetId="20">#REF!</definedName>
    <definedName name="TB_2002" localSheetId="34">#REF!</definedName>
    <definedName name="TB_2002" localSheetId="38">#REF!</definedName>
    <definedName name="TB_2002" localSheetId="53">#REF!</definedName>
    <definedName name="TB_2002" localSheetId="4">#REF!</definedName>
    <definedName name="TB_2002" localSheetId="5">#REF!</definedName>
    <definedName name="TB_2002">#REF!</definedName>
    <definedName name="tb_by_acct" localSheetId="17">#REF!</definedName>
    <definedName name="tb_by_acct" localSheetId="34">#REF!</definedName>
    <definedName name="tb_by_acct" localSheetId="53">#REF!</definedName>
    <definedName name="tb_by_acct" localSheetId="5">#REF!</definedName>
    <definedName name="tb_by_acct" localSheetId="52">#REF!</definedName>
    <definedName name="tb_by_acct" localSheetId="54">#REF!</definedName>
    <definedName name="tb_by_acct">#REF!</definedName>
    <definedName name="tb01_11_06" localSheetId="38">#REF!</definedName>
    <definedName name="tb01_11_06" localSheetId="53">#REF!</definedName>
    <definedName name="tb01_11_06" localSheetId="4">#REF!</definedName>
    <definedName name="tb01_11_06" localSheetId="52">#REF!</definedName>
    <definedName name="tb01_11_06" localSheetId="54">#REF!</definedName>
    <definedName name="tb01_11_06" localSheetId="58">#REF!</definedName>
    <definedName name="tb01_11_06">#REF!</definedName>
    <definedName name="TB01_13_06" localSheetId="17">#REF!</definedName>
    <definedName name="TB01_13_06" localSheetId="34">#REF!</definedName>
    <definedName name="TB01_13_06" localSheetId="53">#REF!</definedName>
    <definedName name="TB01_13_06" localSheetId="5">#REF!</definedName>
    <definedName name="TB01_13_06" localSheetId="52">#REF!</definedName>
    <definedName name="TB01_13_06" localSheetId="54">#REF!</definedName>
    <definedName name="TB01_13_06">#REF!</definedName>
    <definedName name="TB02_14_06" localSheetId="17">#REF!</definedName>
    <definedName name="TB02_14_06" localSheetId="34">#REF!</definedName>
    <definedName name="TB02_14_06" localSheetId="53">#REF!</definedName>
    <definedName name="TB02_14_06" localSheetId="5">#REF!</definedName>
    <definedName name="TB02_14_06" localSheetId="52">#REF!</definedName>
    <definedName name="TB02_14_06" localSheetId="54">#REF!</definedName>
    <definedName name="TB02_14_06">#REF!</definedName>
    <definedName name="TBal">#REF!</definedName>
    <definedName name="tbale">#REF!</definedName>
    <definedName name="tblChgCodes" localSheetId="17">#REF!</definedName>
    <definedName name="tblChgCodes" localSheetId="34">#REF!</definedName>
    <definedName name="tblChgCodes" localSheetId="53">#REF!</definedName>
    <definedName name="tblChgCodes" localSheetId="5">#REF!</definedName>
    <definedName name="tblChgCodes">#REF!</definedName>
    <definedName name="TblConsTypes">#REF!</definedName>
    <definedName name="tblRates" localSheetId="17">#REF!</definedName>
    <definedName name="tblRates" localSheetId="34">#REF!</definedName>
    <definedName name="tblRates" localSheetId="53">#REF!</definedName>
    <definedName name="tblRates" localSheetId="5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 localSheetId="17">#REF!</definedName>
    <definedName name="TEMP" localSheetId="34">#REF!</definedName>
    <definedName name="TEMP" localSheetId="53">#REF!</definedName>
    <definedName name="TEMP" localSheetId="5">#REF!</definedName>
    <definedName name="TEMP" localSheetId="52">#REF!</definedName>
    <definedName name="TEMP" localSheetId="54">#REF!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7" hidden="1">{"Control_DataContact",#N/A,FALSE,"Control"}</definedName>
    <definedName name="test" localSheetId="20" hidden="1">{"Control_DataContact",#N/A,FALSE,"Control"}</definedName>
    <definedName name="test" localSheetId="37" hidden="1">{"Control_DataContact",#N/A,FALSE,"Control"}</definedName>
    <definedName name="test" localSheetId="38" hidden="1">{"Control_DataContact",#N/A,FALSE,"Control"}</definedName>
    <definedName name="test" localSheetId="53" hidden="1">{"Control_DataContact",#N/A,FALSE,"Control"}</definedName>
    <definedName name="test" localSheetId="4" hidden="1">{"Control_DataContact",#N/A,FALSE,"Control"}</definedName>
    <definedName name="test" localSheetId="54" hidden="1">{"Control_DataContact",#N/A,FALSE,"Control"}</definedName>
    <definedName name="test" localSheetId="58" hidden="1">{"Control_DataContact",#N/A,FALSE,"Control"}</definedName>
    <definedName name="test" hidden="1">{"Control_DataContact",#N/A,FALSE,"Control"}</definedName>
    <definedName name="test_1" hidden="1">{"Control_DataContact",#N/A,FALSE,"Control"}</definedName>
    <definedName name="TEST0" localSheetId="17">#REF!</definedName>
    <definedName name="TEST0" localSheetId="34">#REF!</definedName>
    <definedName name="TEST0" localSheetId="53">#REF!</definedName>
    <definedName name="TEST0" localSheetId="5">#REF!</definedName>
    <definedName name="TEST0" localSheetId="43">#REF!</definedName>
    <definedName name="TEST0" localSheetId="48">#REF!</definedName>
    <definedName name="TEST0" localSheetId="52">#REF!</definedName>
    <definedName name="TEST0" localSheetId="54">#REF!</definedName>
    <definedName name="TEST0">#REF!</definedName>
    <definedName name="TEST1" localSheetId="17">#REF!</definedName>
    <definedName name="TEST1" localSheetId="34">#REF!</definedName>
    <definedName name="TEST1" localSheetId="53">#REF!</definedName>
    <definedName name="TEST1" localSheetId="5">#REF!</definedName>
    <definedName name="TEST1" localSheetId="52">#REF!</definedName>
    <definedName name="TEST1" localSheetId="54">#REF!</definedName>
    <definedName name="TEST1">#REF!</definedName>
    <definedName name="test1_1" hidden="1">{"Sch.D_P_1Gas",#N/A,FALSE,"Sch.D";"Sch.D_P_2Elec",#N/A,FALSE,"Sch.D"}</definedName>
    <definedName name="TEST2" localSheetId="17">#REF!</definedName>
    <definedName name="TEST2" localSheetId="34">#REF!</definedName>
    <definedName name="TEST2" localSheetId="53">#REF!</definedName>
    <definedName name="TEST2" localSheetId="5">#REF!</definedName>
    <definedName name="TEST2" localSheetId="52">#REF!</definedName>
    <definedName name="TEST2" localSheetId="54">#REF!</definedName>
    <definedName name="TEST2">#REF!</definedName>
    <definedName name="test2006" hidden="1">{"SourcesUses",#N/A,TRUE,#N/A;"TransOverview",#N/A,TRUE,"CFMODEL"}</definedName>
    <definedName name="TEST3" localSheetId="17">#REF!</definedName>
    <definedName name="TEST3" localSheetId="34">#REF!</definedName>
    <definedName name="TEST3" localSheetId="53">#REF!</definedName>
    <definedName name="TEST3" localSheetId="5">#REF!</definedName>
    <definedName name="TEST3" localSheetId="52">#REF!</definedName>
    <definedName name="TEST3" localSheetId="54">#REF!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 localSheetId="17">#REF!</definedName>
    <definedName name="TEST4" localSheetId="34">#REF!</definedName>
    <definedName name="TEST4" localSheetId="53">#REF!</definedName>
    <definedName name="TEST4" localSheetId="5">#REF!</definedName>
    <definedName name="TEST4">#REF!</definedName>
    <definedName name="TEST5">#REF!</definedName>
    <definedName name="TEST6">#REF!</definedName>
    <definedName name="TESTHKEY" localSheetId="17">#REF!</definedName>
    <definedName name="TESTHKEY" localSheetId="34">#REF!</definedName>
    <definedName name="TESTHKEY" localSheetId="53">#REF!</definedName>
    <definedName name="TESTHKEY" localSheetId="5">#REF!</definedName>
    <definedName name="TESTHKEY" localSheetId="48">#REF!</definedName>
    <definedName name="TESTHKEY" localSheetId="52">#REF!</definedName>
    <definedName name="TESTHKEY" localSheetId="54">#REF!</definedName>
    <definedName name="TESTHKEY">#REF!</definedName>
    <definedName name="TESTKEYS" localSheetId="17">#REF!</definedName>
    <definedName name="TESTKEYS" localSheetId="34">#REF!</definedName>
    <definedName name="TESTKEYS" localSheetId="53">#REF!</definedName>
    <definedName name="TESTKEYS" localSheetId="5">#REF!</definedName>
    <definedName name="TESTKEYS" localSheetId="43">#REF!</definedName>
    <definedName name="TESTKEYS" localSheetId="48">#REF!</definedName>
    <definedName name="TESTKEYS" localSheetId="52">#REF!</definedName>
    <definedName name="TESTKEYS" localSheetId="54">#REF!</definedName>
    <definedName name="TESTKEYS">#REF!</definedName>
    <definedName name="TESTVKEY" localSheetId="17">#REF!</definedName>
    <definedName name="TESTVKEY" localSheetId="34">#REF!</definedName>
    <definedName name="TESTVKEY" localSheetId="53">#REF!</definedName>
    <definedName name="TESTVKEY" localSheetId="5">#REF!</definedName>
    <definedName name="TESTVKEY" localSheetId="43">#REF!</definedName>
    <definedName name="TESTVKEY" localSheetId="48">#REF!</definedName>
    <definedName name="TESTVKEY" localSheetId="52">#REF!</definedName>
    <definedName name="TESTVKEY" localSheetId="54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17">#REF!</definedName>
    <definedName name="TOT138L" localSheetId="34">#REF!</definedName>
    <definedName name="TOT138L" localSheetId="53">#REF!</definedName>
    <definedName name="TOT138L" localSheetId="5">#REF!</definedName>
    <definedName name="TOT138L" localSheetId="52">#REF!</definedName>
    <definedName name="TOT138L" localSheetId="54">#REF!</definedName>
    <definedName name="TOT138L">#REF!</definedName>
    <definedName name="TOT138M" localSheetId="17">#REF!</definedName>
    <definedName name="TOT138M" localSheetId="34">#REF!</definedName>
    <definedName name="TOT138M" localSheetId="53">#REF!</definedName>
    <definedName name="TOT138M" localSheetId="5">#REF!</definedName>
    <definedName name="TOT138M" localSheetId="52">#REF!</definedName>
    <definedName name="TOT138M" localSheetId="54">#REF!</definedName>
    <definedName name="TOT138M">#REF!</definedName>
    <definedName name="TOT230L" localSheetId="17">#REF!</definedName>
    <definedName name="TOT230L" localSheetId="34">#REF!</definedName>
    <definedName name="TOT230L" localSheetId="53">#REF!</definedName>
    <definedName name="TOT230L" localSheetId="5">#REF!</definedName>
    <definedName name="TOT230L" localSheetId="52">#REF!</definedName>
    <definedName name="TOT230L" localSheetId="54">#REF!</definedName>
    <definedName name="TOT230L">#REF!</definedName>
    <definedName name="TOT230M" localSheetId="17">#REF!</definedName>
    <definedName name="TOT230M" localSheetId="34">#REF!</definedName>
    <definedName name="TOT230M" localSheetId="53">#REF!</definedName>
    <definedName name="TOT230M" localSheetId="5">#REF!</definedName>
    <definedName name="TOT230M" localSheetId="52">#REF!</definedName>
    <definedName name="TOT230M" localSheetId="54">#REF!</definedName>
    <definedName name="TOT230M">#REF!</definedName>
    <definedName name="TOT69OHL" localSheetId="17">#REF!</definedName>
    <definedName name="TOT69OHL" localSheetId="34">#REF!</definedName>
    <definedName name="TOT69OHL" localSheetId="53">#REF!</definedName>
    <definedName name="TOT69OHL" localSheetId="5">#REF!</definedName>
    <definedName name="TOT69OHL" localSheetId="52">#REF!</definedName>
    <definedName name="TOT69OHL" localSheetId="54">#REF!</definedName>
    <definedName name="TOT69OHL">#REF!</definedName>
    <definedName name="TOT69OHM" localSheetId="17">#REF!</definedName>
    <definedName name="TOT69OHM" localSheetId="34">#REF!</definedName>
    <definedName name="TOT69OHM" localSheetId="53">#REF!</definedName>
    <definedName name="TOT69OHM" localSheetId="5">#REF!</definedName>
    <definedName name="TOT69OHM" localSheetId="52">#REF!</definedName>
    <definedName name="TOT69OHM" localSheetId="54">#REF!</definedName>
    <definedName name="TOT69OHM">#REF!</definedName>
    <definedName name="TOT69UGL" localSheetId="17">#REF!</definedName>
    <definedName name="TOT69UGL" localSheetId="34">#REF!</definedName>
    <definedName name="TOT69UGL" localSheetId="53">#REF!</definedName>
    <definedName name="TOT69UGL" localSheetId="5">#REF!</definedName>
    <definedName name="TOT69UGL" localSheetId="52">#REF!</definedName>
    <definedName name="TOT69UGL" localSheetId="54">#REF!</definedName>
    <definedName name="TOT69UGL">#REF!</definedName>
    <definedName name="TOT69UGM" localSheetId="17">#REF!</definedName>
    <definedName name="TOT69UGM" localSheetId="34">#REF!</definedName>
    <definedName name="TOT69UGM" localSheetId="53">#REF!</definedName>
    <definedName name="TOT69UGM" localSheetId="5">#REF!</definedName>
    <definedName name="TOT69UGM" localSheetId="52">#REF!</definedName>
    <definedName name="TOT69UGM" localSheetId="54">#REF!</definedName>
    <definedName name="TOT69UGM">#REF!</definedName>
    <definedName name="Total_Pay">#REF!</definedName>
    <definedName name="total1">#REF!</definedName>
    <definedName name="TotalNoPeriods">#REF!</definedName>
    <definedName name="TownCode" localSheetId="17">#REF!</definedName>
    <definedName name="TownCode" localSheetId="34">#REF!</definedName>
    <definedName name="TownCode" localSheetId="53">#REF!</definedName>
    <definedName name="TownCode" localSheetId="5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17">#REF!</definedName>
    <definedName name="TrialBal" localSheetId="34">#REF!</definedName>
    <definedName name="TrialBal" localSheetId="53">#REF!</definedName>
    <definedName name="TrialBal" localSheetId="5">#REF!</definedName>
    <definedName name="TrialBal" localSheetId="52">#REF!</definedName>
    <definedName name="TrialBal" localSheetId="54">#REF!</definedName>
    <definedName name="TrialBal">#REF!</definedName>
    <definedName name="TrueFalse">#REF!</definedName>
    <definedName name="TRX">#REF!</definedName>
    <definedName name="TUCU" localSheetId="17" hidden="1">#REF!</definedName>
    <definedName name="TUCU" localSheetId="20" hidden="1">#REF!</definedName>
    <definedName name="TUCU" localSheetId="34" hidden="1">#REF!</definedName>
    <definedName name="TUCU" localSheetId="38" hidden="1">#REF!</definedName>
    <definedName name="TUCU" localSheetId="53" hidden="1">#REF!</definedName>
    <definedName name="TUCU" localSheetId="4" hidden="1">#REF!</definedName>
    <definedName name="TUCU" localSheetId="5" hidden="1">#REF!</definedName>
    <definedName name="TUCU" localSheetId="58" hidden="1">#REF!</definedName>
    <definedName name="TUCU" hidden="1">#REF!</definedName>
    <definedName name="TW">#REF!</definedName>
    <definedName name="TWO">#REF!</definedName>
    <definedName name="Type" localSheetId="38">#REF!</definedName>
    <definedName name="Type" localSheetId="53">#REF!</definedName>
    <definedName name="Type" localSheetId="4">#REF!</definedName>
    <definedName name="Type" localSheetId="52">#REF!</definedName>
    <definedName name="Type" localSheetId="54">#REF!</definedName>
    <definedName name="Type" localSheetId="5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17">#REF!</definedName>
    <definedName name="UNITS" localSheetId="34">#REF!</definedName>
    <definedName name="UNITS" localSheetId="53">#REF!</definedName>
    <definedName name="UNITS" localSheetId="5">#REF!</definedName>
    <definedName name="UNITS" localSheetId="52">#REF!</definedName>
    <definedName name="UNITS" localSheetId="54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17">#REF!</definedName>
    <definedName name="Validation" localSheetId="34">#REF!</definedName>
    <definedName name="Validation" localSheetId="53">#REF!</definedName>
    <definedName name="Validation" localSheetId="5">#REF!</definedName>
    <definedName name="Validation" localSheetId="52">#REF!</definedName>
    <definedName name="Validation" localSheetId="54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 localSheetId="17">#REF!</definedName>
    <definedName name="VARXPLAN" localSheetId="34">#REF!</definedName>
    <definedName name="VARXPLAN" localSheetId="53">#REF!</definedName>
    <definedName name="VARXPLAN" localSheetId="5">#REF!</definedName>
    <definedName name="VARXPLAN" localSheetId="52">#REF!</definedName>
    <definedName name="VARXPLAN" localSheetId="54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 localSheetId="38">#REF!</definedName>
    <definedName name="view_cis_e0p40_1" localSheetId="53">#REF!</definedName>
    <definedName name="view_cis_e0p40_1" localSheetId="4">#REF!</definedName>
    <definedName name="view_cis_e0p40_1" localSheetId="58">#REF!</definedName>
    <definedName name="view_cis_e0p40_1">#REF!</definedName>
    <definedName name="VIEW1" localSheetId="17">#REF!</definedName>
    <definedName name="VIEW1" localSheetId="34">#REF!</definedName>
    <definedName name="VIEW1" localSheetId="53">#REF!</definedName>
    <definedName name="VIEW1" localSheetId="5">#REF!</definedName>
    <definedName name="VIEW1" localSheetId="43">#REF!</definedName>
    <definedName name="VIEW1" localSheetId="48">#REF!</definedName>
    <definedName name="VIEW1" localSheetId="52">#REF!</definedName>
    <definedName name="VIEW1" localSheetId="54">#REF!</definedName>
    <definedName name="VIEW1">#REF!</definedName>
    <definedName name="voltsort" localSheetId="17">#REF!</definedName>
    <definedName name="voltsort" localSheetId="34">#REF!</definedName>
    <definedName name="voltsort" localSheetId="53">#REF!</definedName>
    <definedName name="voltsort" localSheetId="5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17">#REF!</definedName>
    <definedName name="WKGRPColumn" localSheetId="20">#REF!</definedName>
    <definedName name="WKGRPColumn" localSheetId="34">#REF!</definedName>
    <definedName name="WKGRPColumn" localSheetId="38">#REF!</definedName>
    <definedName name="WKGRPColumn" localSheetId="53">#REF!</definedName>
    <definedName name="WKGRPColumn" localSheetId="5">#REF!</definedName>
    <definedName name="WKGRPColumn" localSheetId="54">#REF!</definedName>
    <definedName name="WKGRPColumn">#REF!</definedName>
    <definedName name="WKGRPStart" localSheetId="17">#REF!</definedName>
    <definedName name="WKGRPStart" localSheetId="34">#REF!</definedName>
    <definedName name="WKGRPStart" localSheetId="53">#REF!</definedName>
    <definedName name="WKGRPStart" localSheetId="5">#REF!</definedName>
    <definedName name="WKGRPStart" localSheetId="54">#REF!</definedName>
    <definedName name="WKGRPStart">#REF!</definedName>
    <definedName name="WORKFORCE" localSheetId="17">#REF!</definedName>
    <definedName name="WORKFORCE" localSheetId="34">#REF!</definedName>
    <definedName name="WORKFORCE" localSheetId="53">#REF!</definedName>
    <definedName name="WORKFORCE" localSheetId="5">#REF!</definedName>
    <definedName name="WORKFORCE" localSheetId="43">#REF!</definedName>
    <definedName name="WORKFORCE" localSheetId="48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38">#REF!</definedName>
    <definedName name="Workstream" localSheetId="53">#REF!</definedName>
    <definedName name="Workstream" localSheetId="4">#REF!</definedName>
    <definedName name="Workstream" localSheetId="52">#REF!</definedName>
    <definedName name="Workstream" localSheetId="54">#REF!</definedName>
    <definedName name="Workstream" localSheetId="58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localSheetId="1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localSheetId="1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7" hidden="1">{#N/A,#N/A,TRUE,"SDGE";#N/A,#N/A,TRUE,"GBU";#N/A,#N/A,TRUE,"TBU";#N/A,#N/A,TRUE,"EDBU";#N/A,#N/A,TRUE,"ExclCC"}</definedName>
    <definedName name="wrn.busum." localSheetId="20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38" hidden="1">{#N/A,#N/A,TRUE,"SDGE";#N/A,#N/A,TRUE,"GBU";#N/A,#N/A,TRUE,"TBU";#N/A,#N/A,TRUE,"EDBU";#N/A,#N/A,TRUE,"ExclCC"}</definedName>
    <definedName name="wrn.busum." localSheetId="42" hidden="1">{#N/A,#N/A,TRUE,"SDGE";#N/A,#N/A,TRUE,"GBU";#N/A,#N/A,TRUE,"TBU";#N/A,#N/A,TRUE,"EDBU";#N/A,#N/A,TRUE,"ExclCC"}</definedName>
    <definedName name="wrn.busum." localSheetId="53" hidden="1">{#N/A,#N/A,TRUE,"SDGE";#N/A,#N/A,TRUE,"GBU";#N/A,#N/A,TRUE,"TBU";#N/A,#N/A,TRUE,"EDBU";#N/A,#N/A,TRUE,"ExclCC"}</definedName>
    <definedName name="wrn.busum." localSheetId="4" hidden="1">{#N/A,#N/A,TRUE,"SDGE";#N/A,#N/A,TRUE,"GBU";#N/A,#N/A,TRUE,"TBU";#N/A,#N/A,TRUE,"EDBU";#N/A,#N/A,TRUE,"ExclCC"}</definedName>
    <definedName name="wrn.busum." localSheetId="58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7" hidden="1">{"Control_P1",#N/A,FALSE,"Control";"Control_P2",#N/A,FALSE,"Control";"Control_P3",#N/A,FALSE,"Control";"Control_P4",#N/A,FALSE,"Control"}</definedName>
    <definedName name="wrn.ControlSheets." localSheetId="20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38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4" hidden="1">{"Control_P1",#N/A,FALSE,"Control";"Control_P2",#N/A,FALSE,"Control";"Control_P3",#N/A,FALSE,"Control";"Control_P4",#N/A,FALSE,"Control"}</definedName>
    <definedName name="wrn.ControlSheets." localSheetId="54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localSheetId="17" hidden="1">{"Control_DataContact",#N/A,FALSE,"Control"}</definedName>
    <definedName name="wrn.Data_Contact." localSheetId="20" hidden="1">{"Control_DataContact",#N/A,FALSE,"Control"}</definedName>
    <definedName name="wrn.Data_Contact." localSheetId="37" hidden="1">{"Control_DataContact",#N/A,FALSE,"Control"}</definedName>
    <definedName name="wrn.Data_Contact." localSheetId="38" hidden="1">{"Control_DataContact",#N/A,FALSE,"Control"}</definedName>
    <definedName name="wrn.Data_Contact." localSheetId="53" hidden="1">{"Control_DataContact",#N/A,FALSE,"Control"}</definedName>
    <definedName name="wrn.Data_Contact." localSheetId="4" hidden="1">{"Control_DataContact",#N/A,FALSE,"Control"}</definedName>
    <definedName name="wrn.Data_Contact." localSheetId="54" hidden="1">{"Control_DataContact",#N/A,FALSE,"Control"}</definedName>
    <definedName name="wrn.Data_Contact." localSheetId="58" hidden="1">{"Control_DataContact",#N/A,FALSE,"Control"}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localSheetId="17" hidden="1">{"Est_Pg1",#N/A,FALSE,"Estimate2003";"Est_Pg2",#N/A,FALSE,"Estimate2003";"Est_Pg3",#N/A,FALSE,"Estimate2003";"Escalation,",#N/A,FALSE,"Escalation"}</definedName>
    <definedName name="wrn.Est_2003." localSheetId="20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38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4" hidden="1">{"Est_Pg1",#N/A,FALSE,"Estimate2003";"Est_Pg2",#N/A,FALSE,"Estimate2003";"Est_Pg3",#N/A,FALSE,"Estimate2003";"Escalation,",#N/A,FALSE,"Escalation"}</definedName>
    <definedName name="wrn.Est_2003." localSheetId="54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localSheetId="17" hidden="1">{"Alberta",#N/A,FALSE,"Pivot Data";#N/A,#N/A,FALSE,"Pivot Data";"HiddenColumns",#N/A,FALSE,"Pivot Data"}</definedName>
    <definedName name="wrn.MyTestReport." localSheetId="20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38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4" hidden="1">{"Alberta",#N/A,FALSE,"Pivot Data";#N/A,#N/A,FALSE,"Pivot Data";"HiddenColumns",#N/A,FALSE,"Pivot Data"}</definedName>
    <definedName name="wrn.MyTestReport." localSheetId="54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localSheetId="17" hidden="1">{"Sch.A_CWC_Summary",#N/A,FALSE,"Sch.A,B";"Sch.B_LLSummary",#N/A,FALSE,"Sch.A,B"}</definedName>
    <definedName name="wrn.Sch.A._.B." localSheetId="20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38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4" hidden="1">{"Sch.A_CWC_Summary",#N/A,FALSE,"Sch.A,B";"Sch.B_LLSummary",#N/A,FALSE,"Sch.A,B"}</definedName>
    <definedName name="wrn.Sch.A._.B." localSheetId="54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7" hidden="1">{"Sch.C_Rev_lag",#N/A,FALSE,"Sch.C"}</definedName>
    <definedName name="wrn.Sch.C." localSheetId="20" hidden="1">{"Sch.C_Rev_lag",#N/A,FALSE,"Sch.C"}</definedName>
    <definedName name="wrn.Sch.C." localSheetId="37" hidden="1">{"Sch.C_Rev_lag",#N/A,FALSE,"Sch.C"}</definedName>
    <definedName name="wrn.Sch.C." localSheetId="38" hidden="1">{"Sch.C_Rev_lag",#N/A,FALSE,"Sch.C"}</definedName>
    <definedName name="wrn.Sch.C." localSheetId="53" hidden="1">{"Sch.C_Rev_lag",#N/A,FALSE,"Sch.C"}</definedName>
    <definedName name="wrn.Sch.C." localSheetId="4" hidden="1">{"Sch.C_Rev_lag",#N/A,FALSE,"Sch.C"}</definedName>
    <definedName name="wrn.Sch.C." localSheetId="54" hidden="1">{"Sch.C_Rev_lag",#N/A,FALSE,"Sch.C"}</definedName>
    <definedName name="wrn.Sch.C." localSheetId="58" hidden="1">{"Sch.C_Rev_lag",#N/A,FALSE,"Sch.C"}</definedName>
    <definedName name="wrn.Sch.C." hidden="1">{"Sch.C_Rev_lag",#N/A,FALSE,"Sch.C"}</definedName>
    <definedName name="wrn.Sch.C._1" hidden="1">{"Sch.C_Rev_lag",#N/A,FALSE,"Sch.C"}</definedName>
    <definedName name="wrn.Sch.D." localSheetId="17" hidden="1">{"Sch.D1_GasPurch",#N/A,FALSE,"Sch.D";"Sch.D2_ElecPurch",#N/A,FALSE,"Sch.D"}</definedName>
    <definedName name="wrn.Sch.D." localSheetId="20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38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4" hidden="1">{"Sch.D1_GasPurch",#N/A,FALSE,"Sch.D";"Sch.D2_ElecPurch",#N/A,FALSE,"Sch.D"}</definedName>
    <definedName name="wrn.Sch.D." localSheetId="54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7" hidden="1">{"Sch.E_PayrollExp",#N/A,TRUE,"Sch.E,F";"Sch.F_FICA",#N/A,TRUE,"Sch.E,F"}</definedName>
    <definedName name="wrn.Sch.E._.F." localSheetId="20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38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4" hidden="1">{"Sch.E_PayrollExp",#N/A,TRUE,"Sch.E,F";"Sch.F_FICA",#N/A,TRUE,"Sch.E,F"}</definedName>
    <definedName name="wrn.Sch.E._.F." localSheetId="54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7" hidden="1">{"Sch.G_ICP",#N/A,FALSE,"Sch.G"}</definedName>
    <definedName name="wrn.Sch.G." localSheetId="20" hidden="1">{"Sch.G_ICP",#N/A,FALSE,"Sch.G"}</definedName>
    <definedName name="wrn.Sch.G." localSheetId="37" hidden="1">{"Sch.G_ICP",#N/A,FALSE,"Sch.G"}</definedName>
    <definedName name="wrn.Sch.G." localSheetId="38" hidden="1">{"Sch.G_ICP",#N/A,FALSE,"Sch.G"}</definedName>
    <definedName name="wrn.Sch.G." localSheetId="53" hidden="1">{"Sch.G_ICP",#N/A,FALSE,"Sch.G"}</definedName>
    <definedName name="wrn.Sch.G." localSheetId="4" hidden="1">{"Sch.G_ICP",#N/A,FALSE,"Sch.G"}</definedName>
    <definedName name="wrn.Sch.G." localSheetId="54" hidden="1">{"Sch.G_ICP",#N/A,FALSE,"Sch.G"}</definedName>
    <definedName name="wrn.Sch.G." localSheetId="58" hidden="1">{"Sch.G_ICP",#N/A,FALSE,"Sch.G"}</definedName>
    <definedName name="wrn.Sch.G." hidden="1">{"Sch.G_ICP",#N/A,FALSE,"Sch.G"}</definedName>
    <definedName name="wrn.Sch.G._1" hidden="1">{"Sch.G_ICP",#N/A,FALSE,"Sch.G"}</definedName>
    <definedName name="wrn.Sch.H." localSheetId="1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7" hidden="1">{"Sch.I_Goods&amp;Svcs",#N/A,FALSE,"Sch.I"}</definedName>
    <definedName name="wrn.Sch.I." localSheetId="20" hidden="1">{"Sch.I_Goods&amp;Svcs",#N/A,FALSE,"Sch.I"}</definedName>
    <definedName name="wrn.Sch.I." localSheetId="37" hidden="1">{"Sch.I_Goods&amp;Svcs",#N/A,FALSE,"Sch.I"}</definedName>
    <definedName name="wrn.Sch.I." localSheetId="38" hidden="1">{"Sch.I_Goods&amp;Svcs",#N/A,FALSE,"Sch.I"}</definedName>
    <definedName name="wrn.Sch.I." localSheetId="53" hidden="1">{"Sch.I_Goods&amp;Svcs",#N/A,FALSE,"Sch.I"}</definedName>
    <definedName name="wrn.Sch.I." localSheetId="4" hidden="1">{"Sch.I_Goods&amp;Svcs",#N/A,FALSE,"Sch.I"}</definedName>
    <definedName name="wrn.Sch.I." localSheetId="54" hidden="1">{"Sch.I_Goods&amp;Svcs",#N/A,FALSE,"Sch.I"}</definedName>
    <definedName name="wrn.Sch.I." localSheetId="58" hidden="1">{"Sch.I_Goods&amp;Svcs",#N/A,FALSE,"Sch.I"}</definedName>
    <definedName name="wrn.Sch.I." hidden="1">{"Sch.I_Goods&amp;Svcs",#N/A,FALSE,"Sch.I"}</definedName>
    <definedName name="wrn.Sch.I._1" hidden="1">{"Sch.I_Goods&amp;Svcs",#N/A,FALSE,"Sch.I"}</definedName>
    <definedName name="wrn.Sch.J." localSheetId="17" hidden="1">{"Sch.J_CorpChgs",#N/A,FALSE,"Sch.J"}</definedName>
    <definedName name="wrn.Sch.J." localSheetId="20" hidden="1">{"Sch.J_CorpChgs",#N/A,FALSE,"Sch.J"}</definedName>
    <definedName name="wrn.Sch.J." localSheetId="37" hidden="1">{"Sch.J_CorpChgs",#N/A,FALSE,"Sch.J"}</definedName>
    <definedName name="wrn.Sch.J." localSheetId="38" hidden="1">{"Sch.J_CorpChgs",#N/A,FALSE,"Sch.J"}</definedName>
    <definedName name="wrn.Sch.J." localSheetId="53" hidden="1">{"Sch.J_CorpChgs",#N/A,FALSE,"Sch.J"}</definedName>
    <definedName name="wrn.Sch.J." localSheetId="4" hidden="1">{"Sch.J_CorpChgs",#N/A,FALSE,"Sch.J"}</definedName>
    <definedName name="wrn.Sch.J." localSheetId="54" hidden="1">{"Sch.J_CorpChgs",#N/A,FALSE,"Sch.J"}</definedName>
    <definedName name="wrn.Sch.J." localSheetId="58" hidden="1">{"Sch.J_CorpChgs",#N/A,FALSE,"Sch.J"}</definedName>
    <definedName name="wrn.Sch.J." hidden="1">{"Sch.J_CorpChgs",#N/A,FALSE,"Sch.J"}</definedName>
    <definedName name="wrn.Sch.J._1" hidden="1">{"Sch.J_CorpChgs",#N/A,FALSE,"Sch.J"}</definedName>
    <definedName name="wrn.Sch.K." localSheetId="17" hidden="1">{"Sch.K_P1_PropLease",#N/A,FALSE,"Sch.K";"Sch.K_P2_PropLease",#N/A,FALSE,"Sch.K"}</definedName>
    <definedName name="wrn.Sch.K." localSheetId="20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38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4" hidden="1">{"Sch.K_P1_PropLease",#N/A,FALSE,"Sch.K";"Sch.K_P2_PropLease",#N/A,FALSE,"Sch.K"}</definedName>
    <definedName name="wrn.Sch.K." localSheetId="54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7" hidden="1">{"Sch.L_MaterialIssue",#N/A,FALSE,"Sch.L"}</definedName>
    <definedName name="wrn.Sch.L." localSheetId="20" hidden="1">{"Sch.L_MaterialIssue",#N/A,FALSE,"Sch.L"}</definedName>
    <definedName name="wrn.Sch.L." localSheetId="37" hidden="1">{"Sch.L_MaterialIssue",#N/A,FALSE,"Sch.L"}</definedName>
    <definedName name="wrn.Sch.L." localSheetId="38" hidden="1">{"Sch.L_MaterialIssue",#N/A,FALSE,"Sch.L"}</definedName>
    <definedName name="wrn.Sch.L." localSheetId="53" hidden="1">{"Sch.L_MaterialIssue",#N/A,FALSE,"Sch.L"}</definedName>
    <definedName name="wrn.Sch.L." localSheetId="4" hidden="1">{"Sch.L_MaterialIssue",#N/A,FALSE,"Sch.L"}</definedName>
    <definedName name="wrn.Sch.L." localSheetId="54" hidden="1">{"Sch.L_MaterialIssue",#N/A,FALSE,"Sch.L"}</definedName>
    <definedName name="wrn.Sch.L." localSheetId="58" hidden="1">{"Sch.L_MaterialIssue",#N/A,FALSE,"Sch.L"}</definedName>
    <definedName name="wrn.Sch.L." hidden="1">{"Sch.L_MaterialIssue",#N/A,FALSE,"Sch.L"}</definedName>
    <definedName name="wrn.Sch.L._1" hidden="1">{"Sch.L_MaterialIssue",#N/A,FALSE,"Sch.L"}</definedName>
    <definedName name="wrn.Sch.M." localSheetId="17" hidden="1">{"Sch.M_Prop&amp;FFTaxes",#N/A,FALSE,"Sch.M"}</definedName>
    <definedName name="wrn.Sch.M." localSheetId="20" hidden="1">{"Sch.M_Prop&amp;FFTaxes",#N/A,FALSE,"Sch.M"}</definedName>
    <definedName name="wrn.Sch.M." localSheetId="37" hidden="1">{"Sch.M_Prop&amp;FFTaxes",#N/A,FALSE,"Sch.M"}</definedName>
    <definedName name="wrn.Sch.M." localSheetId="38" hidden="1">{"Sch.M_Prop&amp;FFTaxes",#N/A,FALSE,"Sch.M"}</definedName>
    <definedName name="wrn.Sch.M." localSheetId="53" hidden="1">{"Sch.M_Prop&amp;FFTaxes",#N/A,FALSE,"Sch.M"}</definedName>
    <definedName name="wrn.Sch.M." localSheetId="4" hidden="1">{"Sch.M_Prop&amp;FFTaxes",#N/A,FALSE,"Sch.M"}</definedName>
    <definedName name="wrn.Sch.M." localSheetId="54" hidden="1">{"Sch.M_Prop&amp;FFTaxes",#N/A,FALSE,"Sch.M"}</definedName>
    <definedName name="wrn.Sch.M." localSheetId="58" hidden="1">{"Sch.M_Prop&amp;FFTaxes",#N/A,FALSE,"Sch.M"}</definedName>
    <definedName name="wrn.Sch.M." hidden="1">{"Sch.M_Prop&amp;FFTaxes",#N/A,FALSE,"Sch.M"}</definedName>
    <definedName name="wrn.Sch.M._1" hidden="1">{"Sch.M_Prop&amp;FFTaxes",#N/A,FALSE,"Sch.M"}</definedName>
    <definedName name="wrn.Sch.N." localSheetId="17" hidden="1">{"Sch.N_IncTaxes",#N/A,FALSE,"Sch. N, O"}</definedName>
    <definedName name="wrn.Sch.N." localSheetId="20" hidden="1">{"Sch.N_IncTaxes",#N/A,FALSE,"Sch. N, O"}</definedName>
    <definedName name="wrn.Sch.N." localSheetId="37" hidden="1">{"Sch.N_IncTaxes",#N/A,FALSE,"Sch. N, O"}</definedName>
    <definedName name="wrn.Sch.N." localSheetId="38" hidden="1">{"Sch.N_IncTaxes",#N/A,FALSE,"Sch. N, O"}</definedName>
    <definedName name="wrn.Sch.N." localSheetId="53" hidden="1">{"Sch.N_IncTaxes",#N/A,FALSE,"Sch. N, O"}</definedName>
    <definedName name="wrn.Sch.N." localSheetId="4" hidden="1">{"Sch.N_IncTaxes",#N/A,FALSE,"Sch. N, O"}</definedName>
    <definedName name="wrn.Sch.N." localSheetId="54" hidden="1">{"Sch.N_IncTaxes",#N/A,FALSE,"Sch. N, O"}</definedName>
    <definedName name="wrn.Sch.N." localSheetId="58" hidden="1">{"Sch.N_IncTaxes",#N/A,FALSE,"Sch. N, O"}</definedName>
    <definedName name="wrn.Sch.N." hidden="1">{"Sch.N_IncTaxes",#N/A,FALSE,"Sch. N, O"}</definedName>
    <definedName name="wrn.Sch.N._1" hidden="1">{"Sch.N_IncTaxes",#N/A,FALSE,"Sch. N, O"}</definedName>
    <definedName name="wrn.Sch.O." localSheetId="17" hidden="1">{"Sch.O1_FedITDeferred",#N/A,FALSE,"Sch. N, O";"Sch_O2_Depreciation",#N/A,FALSE,"Sch. N, O";"Sch_O3_AmortInsurance",#N/A,FALSE,"Sch. N, O"}</definedName>
    <definedName name="wrn.Sch.O." localSheetId="20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38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4" hidden="1">{"Sch.O1_FedITDeferred",#N/A,FALSE,"Sch. N, O";"Sch_O2_Depreciation",#N/A,FALSE,"Sch. N, O";"Sch_O3_AmortInsurance",#N/A,FALSE,"Sch. N, O"}</definedName>
    <definedName name="wrn.Sch.O." localSheetId="54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7" hidden="1">{"Sch.P_BS_Bal",#N/A,FALSE,"WP-BS Elem"}</definedName>
    <definedName name="wrn.Sch.P." localSheetId="20" hidden="1">{"Sch.P_BS_Bal",#N/A,FALSE,"WP-BS Elem"}</definedName>
    <definedName name="wrn.Sch.P." localSheetId="37" hidden="1">{"Sch.P_BS_Bal",#N/A,FALSE,"WP-BS Elem"}</definedName>
    <definedName name="wrn.Sch.P." localSheetId="38" hidden="1">{"Sch.P_BS_Bal",#N/A,FALSE,"WP-BS Elem"}</definedName>
    <definedName name="wrn.Sch.P." localSheetId="53" hidden="1">{"Sch.P_BS_Bal",#N/A,FALSE,"WP-BS Elem"}</definedName>
    <definedName name="wrn.Sch.P." localSheetId="4" hidden="1">{"Sch.P_BS_Bal",#N/A,FALSE,"WP-BS Elem"}</definedName>
    <definedName name="wrn.Sch.P." localSheetId="54" hidden="1">{"Sch.P_BS_Bal",#N/A,FALSE,"WP-BS Elem"}</definedName>
    <definedName name="wrn.Sch.P." localSheetId="58" hidden="1">{"Sch.P_BS_Bal",#N/A,FALSE,"WP-BS Elem"}</definedName>
    <definedName name="wrn.Sch.P." hidden="1">{"Sch.P_BS_Bal",#N/A,FALSE,"WP-BS Elem"}</definedName>
    <definedName name="wrn.Sch.P._.Accts." localSheetId="17" hidden="1">{"Sch.P_BS_Accts",#N/A,FALSE,"WP-BS Elem"}</definedName>
    <definedName name="wrn.Sch.P._.Accts." localSheetId="20" hidden="1">{"Sch.P_BS_Accts",#N/A,FALSE,"WP-BS Elem"}</definedName>
    <definedName name="wrn.Sch.P._.Accts." localSheetId="37" hidden="1">{"Sch.P_BS_Accts",#N/A,FALSE,"WP-BS Elem"}</definedName>
    <definedName name="wrn.Sch.P._.Accts." localSheetId="38" hidden="1">{"Sch.P_BS_Accts",#N/A,FALSE,"WP-BS Elem"}</definedName>
    <definedName name="wrn.Sch.P._.Accts." localSheetId="53" hidden="1">{"Sch.P_BS_Accts",#N/A,FALSE,"WP-BS Elem"}</definedName>
    <definedName name="wrn.Sch.P._.Accts." localSheetId="4" hidden="1">{"Sch.P_BS_Accts",#N/A,FALSE,"WP-BS Elem"}</definedName>
    <definedName name="wrn.Sch.P._.Accts." localSheetId="54" hidden="1">{"Sch.P_BS_Accts",#N/A,FALSE,"WP-BS Elem"}</definedName>
    <definedName name="wrn.Sch.P._.Accts." localSheetId="58" hidden="1">{"Sch.P_BS_Accts",#N/A,FALSE,"WP-BS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 localSheetId="17">#REF!</definedName>
    <definedName name="XmnRefRange" localSheetId="20">#REF!</definedName>
    <definedName name="XmnRefRange" localSheetId="34">#REF!</definedName>
    <definedName name="XmnRefRange" localSheetId="38">#REF!</definedName>
    <definedName name="XmnRefRange" localSheetId="53">#REF!</definedName>
    <definedName name="XmnRefRange" localSheetId="4">#REF!</definedName>
    <definedName name="XmnRefRange" localSheetId="5">#REF!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localSheetId="17" hidden="1">#REF!</definedName>
    <definedName name="xxx" localSheetId="20" hidden="1">#REF!</definedName>
    <definedName name="xxx" localSheetId="34" hidden="1">#REF!</definedName>
    <definedName name="xxx" localSheetId="38" hidden="1">#REF!</definedName>
    <definedName name="xxx" localSheetId="53" hidden="1">#REF!</definedName>
    <definedName name="xxx" localSheetId="4" hidden="1">#REF!</definedName>
    <definedName name="xxx" localSheetId="5" hidden="1">#REF!</definedName>
    <definedName name="xxx" localSheetId="58" hidden="1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17">#REF!</definedName>
    <definedName name="year" localSheetId="34">#REF!</definedName>
    <definedName name="year" localSheetId="53">#REF!</definedName>
    <definedName name="year" localSheetId="5">#REF!</definedName>
    <definedName name="year" localSheetId="52">#REF!</definedName>
    <definedName name="year" localSheetId="54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17">#REF!</definedName>
    <definedName name="YEClose1992" localSheetId="34">#REF!</definedName>
    <definedName name="YEClose1992" localSheetId="53">#REF!</definedName>
    <definedName name="YEClose1992" localSheetId="5">#REF!</definedName>
    <definedName name="YEClose1992" localSheetId="52">#REF!</definedName>
    <definedName name="YEClose1992" localSheetId="54">#REF!</definedName>
    <definedName name="YEClose1992">#REF!</definedName>
    <definedName name="YEClose1993">#REF!</definedName>
    <definedName name="yeperiod" localSheetId="17">#REF!</definedName>
    <definedName name="yeperiod" localSheetId="34">#REF!</definedName>
    <definedName name="yeperiod" localSheetId="53">#REF!</definedName>
    <definedName name="yeperiod" localSheetId="5">#REF!</definedName>
    <definedName name="yeperiod" localSheetId="52">#REF!</definedName>
    <definedName name="yeperiod" localSheetId="54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17">#REF!</definedName>
    <definedName name="YTDInc" localSheetId="34">#REF!</definedName>
    <definedName name="YTDInc" localSheetId="53">#REF!</definedName>
    <definedName name="YTDInc" localSheetId="5">#REF!</definedName>
    <definedName name="YTDInc" localSheetId="52">#REF!</definedName>
    <definedName name="YTDInc" localSheetId="54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7" i="42" l="1"/>
  <c r="A57" i="42"/>
  <c r="H76" i="41"/>
  <c r="A76" i="41"/>
  <c r="E42" i="40"/>
  <c r="E14" i="42"/>
  <c r="E63" i="41"/>
  <c r="E54" i="150" l="1"/>
  <c r="E57" i="150"/>
  <c r="E53" i="150"/>
  <c r="E52" i="150"/>
  <c r="E51" i="150"/>
  <c r="E50" i="150"/>
  <c r="E49" i="150"/>
  <c r="E48" i="150"/>
  <c r="E47" i="150"/>
  <c r="E46" i="150"/>
  <c r="E27" i="150"/>
  <c r="E22" i="150"/>
  <c r="D57" i="150"/>
  <c r="F46" i="150"/>
  <c r="F47" i="150" s="1"/>
  <c r="F48" i="150" s="1"/>
  <c r="F49" i="150" s="1"/>
  <c r="F50" i="150" s="1"/>
  <c r="F51" i="150" s="1"/>
  <c r="F52" i="150" s="1"/>
  <c r="F53" i="150" s="1"/>
  <c r="F54" i="150" s="1"/>
  <c r="F55" i="150" s="1"/>
  <c r="F56" i="150" s="1"/>
  <c r="F57" i="150" s="1"/>
  <c r="F58" i="150" s="1"/>
  <c r="F59" i="150" s="1"/>
  <c r="F60" i="150" s="1"/>
  <c r="A46" i="150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E33" i="40" l="1"/>
  <c r="D51" i="153"/>
  <c r="A10" i="153"/>
  <c r="E20" i="42"/>
  <c r="F14" i="42"/>
  <c r="D56" i="84"/>
  <c r="D57" i="84"/>
  <c r="D58" i="84"/>
  <c r="D59" i="84"/>
  <c r="D60" i="84"/>
  <c r="A56" i="84"/>
  <c r="A57" i="84"/>
  <c r="A58" i="84"/>
  <c r="A59" i="84"/>
  <c r="C48" i="169"/>
  <c r="C27" i="169"/>
  <c r="C17" i="169"/>
  <c r="E48" i="42"/>
  <c r="E22" i="42" s="1"/>
  <c r="F22" i="42" s="1"/>
  <c r="C54" i="42"/>
  <c r="E41" i="40"/>
  <c r="E40" i="40"/>
  <c r="E39" i="40"/>
  <c r="E38" i="40"/>
  <c r="E36" i="40"/>
  <c r="E35" i="40"/>
  <c r="E34" i="40"/>
  <c r="E24" i="69"/>
  <c r="E32" i="40"/>
  <c r="E24" i="42"/>
  <c r="F24" i="42" s="1"/>
  <c r="E21" i="42"/>
  <c r="E18" i="42"/>
  <c r="F18" i="42" s="1"/>
  <c r="E17" i="42"/>
  <c r="F17" i="42" s="1"/>
  <c r="E44" i="42"/>
  <c r="E19" i="42" s="1"/>
  <c r="F19" i="42" s="1"/>
  <c r="E37" i="42"/>
  <c r="E16" i="42" s="1"/>
  <c r="E14" i="27"/>
  <c r="E13" i="27"/>
  <c r="D14" i="26"/>
  <c r="D14" i="25"/>
  <c r="F14" i="23"/>
  <c r="F26" i="168"/>
  <c r="F31" i="23"/>
  <c r="F26" i="23"/>
  <c r="D16" i="25"/>
  <c r="D16" i="26"/>
  <c r="C17" i="154"/>
  <c r="C40" i="169"/>
  <c r="G36" i="82"/>
  <c r="B4" i="157"/>
  <c r="C40" i="154"/>
  <c r="E66" i="41"/>
  <c r="E38" i="41" s="1"/>
  <c r="F38" i="41" s="1"/>
  <c r="E65" i="41"/>
  <c r="E24" i="40" s="1"/>
  <c r="E64" i="41"/>
  <c r="E36" i="41" s="1"/>
  <c r="E55" i="41"/>
  <c r="E20" i="40" s="1"/>
  <c r="E54" i="41"/>
  <c r="E19" i="40" s="1"/>
  <c r="E26" i="40"/>
  <c r="E21" i="40"/>
  <c r="E18" i="40"/>
  <c r="E17" i="40"/>
  <c r="E23" i="41"/>
  <c r="E19" i="41"/>
  <c r="E15" i="41"/>
  <c r="E11" i="41"/>
  <c r="F11" i="41"/>
  <c r="E24" i="41"/>
  <c r="F24" i="41" s="1"/>
  <c r="D19" i="14"/>
  <c r="D21" i="169"/>
  <c r="D19" i="169"/>
  <c r="D15" i="169"/>
  <c r="D13" i="169"/>
  <c r="D11" i="169"/>
  <c r="B5" i="154"/>
  <c r="B5" i="10"/>
  <c r="B52" i="169"/>
  <c r="C46" i="169"/>
  <c r="G19" i="156"/>
  <c r="B46" i="169"/>
  <c r="C44" i="169"/>
  <c r="B44" i="169"/>
  <c r="C42" i="169"/>
  <c r="F19" i="156"/>
  <c r="B42" i="169"/>
  <c r="C38" i="169"/>
  <c r="B38" i="169"/>
  <c r="C36" i="169"/>
  <c r="B36" i="169"/>
  <c r="D34" i="169"/>
  <c r="C34" i="169"/>
  <c r="B34" i="169"/>
  <c r="D32" i="169"/>
  <c r="C32" i="169"/>
  <c r="C23" i="169"/>
  <c r="A12" i="169"/>
  <c r="A13" i="169"/>
  <c r="E11" i="169"/>
  <c r="E12" i="169"/>
  <c r="E13" i="169"/>
  <c r="E14" i="169"/>
  <c r="E15" i="169"/>
  <c r="E16" i="169"/>
  <c r="E17" i="169"/>
  <c r="E18" i="169"/>
  <c r="E19" i="169"/>
  <c r="E20" i="169"/>
  <c r="E21" i="169"/>
  <c r="E22" i="169"/>
  <c r="E23" i="169"/>
  <c r="E24" i="169"/>
  <c r="E25" i="169"/>
  <c r="E26" i="169"/>
  <c r="E27" i="169"/>
  <c r="E28" i="169"/>
  <c r="E33" i="169"/>
  <c r="E34" i="169"/>
  <c r="E35" i="169"/>
  <c r="E36" i="169"/>
  <c r="E37" i="169"/>
  <c r="E38" i="169"/>
  <c r="E39" i="169"/>
  <c r="E40" i="169"/>
  <c r="E41" i="169"/>
  <c r="E42" i="169"/>
  <c r="E43" i="169"/>
  <c r="E44" i="169"/>
  <c r="E45" i="169"/>
  <c r="E46" i="169"/>
  <c r="E47" i="169"/>
  <c r="E48" i="169"/>
  <c r="E49" i="169"/>
  <c r="E50" i="169"/>
  <c r="E51" i="169"/>
  <c r="E52" i="169"/>
  <c r="E53" i="169"/>
  <c r="G24" i="156"/>
  <c r="G25" i="156"/>
  <c r="G26" i="156"/>
  <c r="G27" i="156"/>
  <c r="G28" i="156"/>
  <c r="G29" i="156"/>
  <c r="G30" i="156"/>
  <c r="F25" i="156"/>
  <c r="F29" i="156"/>
  <c r="F26" i="156"/>
  <c r="F30" i="156"/>
  <c r="F27" i="156"/>
  <c r="F24" i="156"/>
  <c r="F28" i="156"/>
  <c r="C52" i="169"/>
  <c r="D36" i="169"/>
  <c r="A14" i="169"/>
  <c r="A15" i="169"/>
  <c r="E19" i="156"/>
  <c r="E25" i="156"/>
  <c r="A16" i="169"/>
  <c r="A17" i="169"/>
  <c r="D38" i="169"/>
  <c r="D17" i="169"/>
  <c r="E28" i="156"/>
  <c r="E24" i="156"/>
  <c r="E27" i="156"/>
  <c r="E30" i="156"/>
  <c r="E29" i="156"/>
  <c r="E26" i="156"/>
  <c r="A18" i="169"/>
  <c r="A19" i="169"/>
  <c r="D42" i="169"/>
  <c r="A20" i="169"/>
  <c r="A21" i="169"/>
  <c r="D23" i="169"/>
  <c r="A22" i="169"/>
  <c r="A23" i="169"/>
  <c r="D44" i="169"/>
  <c r="A24" i="169"/>
  <c r="A25" i="169"/>
  <c r="A26" i="169"/>
  <c r="A27" i="169"/>
  <c r="A28" i="169"/>
  <c r="A33" i="169"/>
  <c r="A34" i="169"/>
  <c r="D46" i="169"/>
  <c r="D27" i="169"/>
  <c r="A35" i="169"/>
  <c r="A36" i="169"/>
  <c r="A37" i="169"/>
  <c r="A38" i="169"/>
  <c r="A39" i="169"/>
  <c r="A40" i="169"/>
  <c r="A41" i="169"/>
  <c r="A42" i="169"/>
  <c r="A43" i="169"/>
  <c r="A44" i="169"/>
  <c r="A45" i="169"/>
  <c r="A46" i="169"/>
  <c r="A47" i="169"/>
  <c r="A48" i="169"/>
  <c r="D40" i="169"/>
  <c r="A49" i="169"/>
  <c r="A50" i="169"/>
  <c r="A51" i="169"/>
  <c r="A52" i="169"/>
  <c r="A53" i="169"/>
  <c r="D52" i="169"/>
  <c r="D48" i="169"/>
  <c r="K45" i="165"/>
  <c r="K40" i="165"/>
  <c r="C17" i="158"/>
  <c r="H17" i="161"/>
  <c r="E26" i="136"/>
  <c r="E16" i="136"/>
  <c r="E17" i="136"/>
  <c r="E18" i="136"/>
  <c r="E19" i="136"/>
  <c r="E20" i="136"/>
  <c r="E21" i="136"/>
  <c r="E22" i="136"/>
  <c r="E23" i="136"/>
  <c r="E24" i="136"/>
  <c r="E25" i="136"/>
  <c r="E15" i="136"/>
  <c r="E14" i="136"/>
  <c r="F28" i="42"/>
  <c r="F13" i="42"/>
  <c r="F15" i="42"/>
  <c r="E44" i="40" s="1"/>
  <c r="F20" i="42"/>
  <c r="F23" i="42"/>
  <c r="F25" i="41"/>
  <c r="F13" i="41"/>
  <c r="F14" i="41"/>
  <c r="F16" i="41"/>
  <c r="F17" i="41"/>
  <c r="F18" i="41"/>
  <c r="F21" i="41"/>
  <c r="F12" i="41"/>
  <c r="D15" i="27"/>
  <c r="D15" i="14"/>
  <c r="F21" i="42"/>
  <c r="F11" i="42"/>
  <c r="F11" i="150"/>
  <c r="A11" i="150"/>
  <c r="B6" i="152"/>
  <c r="J34" i="152"/>
  <c r="J36" i="152"/>
  <c r="I34" i="152"/>
  <c r="I36" i="152"/>
  <c r="H34" i="152"/>
  <c r="H36" i="152"/>
  <c r="G34" i="152"/>
  <c r="G36" i="152"/>
  <c r="F34" i="152"/>
  <c r="E34" i="152"/>
  <c r="D34" i="152"/>
  <c r="D36" i="152"/>
  <c r="K32" i="152"/>
  <c r="K31" i="152"/>
  <c r="K30" i="152"/>
  <c r="K29" i="152"/>
  <c r="K28" i="152"/>
  <c r="K27" i="152"/>
  <c r="K26" i="152"/>
  <c r="K25" i="152"/>
  <c r="K24" i="152"/>
  <c r="J22" i="152"/>
  <c r="I22" i="152"/>
  <c r="H22" i="152"/>
  <c r="G22" i="152"/>
  <c r="F22" i="152"/>
  <c r="F36" i="152"/>
  <c r="E22" i="152"/>
  <c r="D22" i="152"/>
  <c r="K20" i="152"/>
  <c r="K19" i="152"/>
  <c r="K18" i="152"/>
  <c r="M17" i="152"/>
  <c r="M18" i="152"/>
  <c r="M19" i="152"/>
  <c r="M20" i="152"/>
  <c r="M21" i="152"/>
  <c r="M22" i="152"/>
  <c r="M23" i="152"/>
  <c r="M24" i="152"/>
  <c r="M25" i="152"/>
  <c r="M26" i="152"/>
  <c r="M27" i="152"/>
  <c r="M28" i="152"/>
  <c r="M29" i="152"/>
  <c r="M30" i="152"/>
  <c r="M31" i="152"/>
  <c r="M32" i="152"/>
  <c r="M33" i="152"/>
  <c r="M34" i="152"/>
  <c r="M35" i="152"/>
  <c r="M36" i="152"/>
  <c r="K17" i="152"/>
  <c r="A17" i="152"/>
  <c r="A18" i="152"/>
  <c r="A19" i="152"/>
  <c r="A20" i="152"/>
  <c r="M16" i="152"/>
  <c r="K16" i="152"/>
  <c r="E36" i="152"/>
  <c r="K34" i="152"/>
  <c r="K22" i="152"/>
  <c r="L22" i="152"/>
  <c r="A21" i="152"/>
  <c r="A22" i="152"/>
  <c r="K36" i="152"/>
  <c r="A23" i="152"/>
  <c r="A24" i="152"/>
  <c r="A25" i="152"/>
  <c r="A26" i="152"/>
  <c r="A27" i="152"/>
  <c r="A28" i="152"/>
  <c r="A29" i="152"/>
  <c r="A30" i="152"/>
  <c r="A31" i="152"/>
  <c r="A32" i="152"/>
  <c r="A33" i="152"/>
  <c r="A34" i="152"/>
  <c r="L34" i="152"/>
  <c r="A35" i="152"/>
  <c r="A36" i="152"/>
  <c r="L36" i="152"/>
  <c r="H41" i="161"/>
  <c r="H19" i="156"/>
  <c r="C27" i="114"/>
  <c r="G33" i="114"/>
  <c r="G31" i="114"/>
  <c r="G29" i="114"/>
  <c r="G27" i="114"/>
  <c r="G25" i="114"/>
  <c r="C24" i="158"/>
  <c r="C28" i="158"/>
  <c r="E18" i="157"/>
  <c r="E19" i="157"/>
  <c r="E20" i="157"/>
  <c r="E21" i="157"/>
  <c r="E22" i="157"/>
  <c r="E23" i="157"/>
  <c r="E24" i="157"/>
  <c r="E25" i="157"/>
  <c r="E26" i="157"/>
  <c r="E27" i="157"/>
  <c r="E28" i="157"/>
  <c r="E17" i="157"/>
  <c r="C25" i="158"/>
  <c r="C26" i="158"/>
  <c r="C27" i="158"/>
  <c r="D17" i="158"/>
  <c r="B5" i="156"/>
  <c r="B5" i="157"/>
  <c r="F21" i="156"/>
  <c r="F23" i="156"/>
  <c r="F20" i="156"/>
  <c r="E22" i="156"/>
  <c r="E20" i="156"/>
  <c r="G23" i="156"/>
  <c r="B5" i="158"/>
  <c r="C17" i="157"/>
  <c r="G22" i="156"/>
  <c r="E23" i="156"/>
  <c r="F22" i="156"/>
  <c r="G21" i="156"/>
  <c r="E21" i="156"/>
  <c r="G20" i="156"/>
  <c r="C27" i="157"/>
  <c r="C25" i="157"/>
  <c r="C28" i="157"/>
  <c r="C24" i="157"/>
  <c r="C26" i="157"/>
  <c r="D22" i="158"/>
  <c r="D23" i="158"/>
  <c r="D24" i="158"/>
  <c r="D25" i="158"/>
  <c r="D26" i="158"/>
  <c r="D27" i="158"/>
  <c r="D28" i="158"/>
  <c r="D19" i="158"/>
  <c r="D17" i="157"/>
  <c r="F17" i="157"/>
  <c r="C46" i="112"/>
  <c r="D21" i="154"/>
  <c r="D19" i="154"/>
  <c r="D15" i="154"/>
  <c r="D13" i="154"/>
  <c r="D11" i="154"/>
  <c r="G17" i="157"/>
  <c r="H17" i="157"/>
  <c r="D20" i="158"/>
  <c r="D18" i="158"/>
  <c r="D21" i="158"/>
  <c r="F18" i="157"/>
  <c r="G18" i="157"/>
  <c r="E10" i="153"/>
  <c r="A11" i="153"/>
  <c r="E11" i="153"/>
  <c r="F19" i="41"/>
  <c r="F15" i="41"/>
  <c r="E39" i="150"/>
  <c r="E38" i="150"/>
  <c r="E23" i="150"/>
  <c r="H43" i="161"/>
  <c r="H38" i="161"/>
  <c r="H33" i="161"/>
  <c r="H27" i="161"/>
  <c r="H22" i="161"/>
  <c r="I16" i="161"/>
  <c r="I17" i="161"/>
  <c r="I18" i="161"/>
  <c r="I19" i="161"/>
  <c r="I20" i="161"/>
  <c r="I21" i="161"/>
  <c r="I22" i="161"/>
  <c r="I23" i="161"/>
  <c r="I24" i="161"/>
  <c r="I25" i="161"/>
  <c r="I26" i="161"/>
  <c r="I27" i="161"/>
  <c r="I28" i="161"/>
  <c r="I29" i="161"/>
  <c r="I30" i="161"/>
  <c r="I31" i="161"/>
  <c r="I32" i="161"/>
  <c r="I33" i="161"/>
  <c r="I34" i="161"/>
  <c r="I35" i="161"/>
  <c r="I36" i="161"/>
  <c r="I37" i="161"/>
  <c r="I38" i="161"/>
  <c r="I39" i="161"/>
  <c r="I40" i="161"/>
  <c r="I41" i="161"/>
  <c r="I42" i="161"/>
  <c r="I43" i="161"/>
  <c r="A16" i="161"/>
  <c r="A17" i="161"/>
  <c r="A18" i="161"/>
  <c r="A19" i="161"/>
  <c r="A20" i="161"/>
  <c r="A21" i="161"/>
  <c r="A22" i="161"/>
  <c r="A23" i="161"/>
  <c r="A24" i="161"/>
  <c r="A25" i="161"/>
  <c r="A26" i="161"/>
  <c r="A27" i="161"/>
  <c r="A28" i="161"/>
  <c r="A29" i="161"/>
  <c r="A30" i="161"/>
  <c r="A31" i="161"/>
  <c r="A32" i="161"/>
  <c r="A33" i="161"/>
  <c r="A34" i="161"/>
  <c r="A35" i="161"/>
  <c r="A36" i="161"/>
  <c r="A37" i="161"/>
  <c r="A38" i="161"/>
  <c r="A39" i="161"/>
  <c r="A40" i="161"/>
  <c r="A41" i="161"/>
  <c r="A42" i="161"/>
  <c r="A43" i="161"/>
  <c r="C60" i="84"/>
  <c r="G87" i="82" s="1"/>
  <c r="G98" i="82" s="1"/>
  <c r="C19" i="26"/>
  <c r="C19" i="25"/>
  <c r="D34" i="24"/>
  <c r="K25" i="24"/>
  <c r="K24" i="24"/>
  <c r="K20" i="24"/>
  <c r="E22" i="24"/>
  <c r="D22" i="24"/>
  <c r="C19" i="13"/>
  <c r="B5" i="168"/>
  <c r="D33" i="10"/>
  <c r="K23" i="10"/>
  <c r="K19" i="10"/>
  <c r="D21" i="10"/>
  <c r="B26" i="168"/>
  <c r="B15" i="168"/>
  <c r="B14" i="168"/>
  <c r="C31" i="168"/>
  <c r="E28" i="168"/>
  <c r="E31" i="168"/>
  <c r="E34" i="9"/>
  <c r="C28" i="168"/>
  <c r="A16" i="168"/>
  <c r="A17" i="168"/>
  <c r="A18" i="168"/>
  <c r="A19" i="168"/>
  <c r="A20" i="168"/>
  <c r="A21" i="168"/>
  <c r="A22" i="168"/>
  <c r="A23" i="168"/>
  <c r="A24" i="168"/>
  <c r="A25" i="168"/>
  <c r="A26" i="168"/>
  <c r="A15" i="168"/>
  <c r="G14" i="168"/>
  <c r="G15" i="168"/>
  <c r="G16" i="168"/>
  <c r="G17" i="168"/>
  <c r="G18" i="168"/>
  <c r="G19" i="168"/>
  <c r="G20" i="168"/>
  <c r="G21" i="168"/>
  <c r="G22" i="168"/>
  <c r="G23" i="168"/>
  <c r="G24" i="168"/>
  <c r="G25" i="168"/>
  <c r="G26" i="168"/>
  <c r="G27" i="168"/>
  <c r="G28" i="168"/>
  <c r="G29" i="168"/>
  <c r="G30" i="168"/>
  <c r="G31" i="168"/>
  <c r="G32" i="168"/>
  <c r="D36" i="24"/>
  <c r="D35" i="10"/>
  <c r="D31" i="168"/>
  <c r="F28" i="168"/>
  <c r="F31" i="168"/>
  <c r="D28" i="168"/>
  <c r="A27" i="168"/>
  <c r="A28" i="168"/>
  <c r="A29" i="168"/>
  <c r="A30" i="168"/>
  <c r="A31" i="168"/>
  <c r="A32" i="168"/>
  <c r="G31" i="161"/>
  <c r="G33" i="161"/>
  <c r="C43" i="161"/>
  <c r="E43" i="161"/>
  <c r="G41" i="161"/>
  <c r="E38" i="161"/>
  <c r="C38" i="161"/>
  <c r="G36" i="161"/>
  <c r="G38" i="161"/>
  <c r="C33" i="161"/>
  <c r="E33" i="161"/>
  <c r="G43" i="161"/>
  <c r="B3" i="154"/>
  <c r="B5" i="84"/>
  <c r="B5" i="112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4" i="11"/>
  <c r="K25" i="11"/>
  <c r="K26" i="11"/>
  <c r="K27" i="11"/>
  <c r="K28" i="11"/>
  <c r="K29" i="11"/>
  <c r="K21" i="11"/>
  <c r="B5" i="161"/>
  <c r="J40" i="167"/>
  <c r="B2" i="158"/>
  <c r="B2" i="157"/>
  <c r="B2" i="154"/>
  <c r="B2" i="156"/>
  <c r="B2" i="114"/>
  <c r="B2" i="113"/>
  <c r="B38" i="113"/>
  <c r="B2" i="111"/>
  <c r="B3" i="158"/>
  <c r="G31" i="46"/>
  <c r="C42" i="154"/>
  <c r="C44" i="154"/>
  <c r="B52" i="146"/>
  <c r="B51" i="146"/>
  <c r="G27" i="46"/>
  <c r="G25" i="46"/>
  <c r="G23" i="46"/>
  <c r="G21" i="46"/>
  <c r="G93" i="113"/>
  <c r="G15" i="46"/>
  <c r="E15" i="46"/>
  <c r="F23" i="41"/>
  <c r="B71" i="40"/>
  <c r="B27" i="163"/>
  <c r="B16" i="163"/>
  <c r="B15" i="163"/>
  <c r="B5" i="163"/>
  <c r="B5" i="9"/>
  <c r="G146" i="82"/>
  <c r="G143" i="82"/>
  <c r="G134" i="82"/>
  <c r="G144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39" i="82"/>
  <c r="J140" i="82"/>
  <c r="J141" i="82"/>
  <c r="J142" i="82"/>
  <c r="J143" i="82"/>
  <c r="J144" i="82"/>
  <c r="J145" i="82"/>
  <c r="J146" i="82"/>
  <c r="J147" i="82"/>
  <c r="J148" i="82"/>
  <c r="J149" i="82"/>
  <c r="J150" i="82"/>
  <c r="J151" i="82"/>
  <c r="J152" i="82"/>
  <c r="J153" i="82"/>
  <c r="J154" i="82"/>
  <c r="J155" i="82"/>
  <c r="B146" i="82"/>
  <c r="B145" i="82"/>
  <c r="B143" i="82"/>
  <c r="B142" i="82"/>
  <c r="B134" i="82"/>
  <c r="B131" i="82"/>
  <c r="B130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H10" i="162"/>
  <c r="H11" i="162"/>
  <c r="H12" i="162"/>
  <c r="H13" i="162"/>
  <c r="H14" i="162"/>
  <c r="H15" i="162"/>
  <c r="H16" i="162"/>
  <c r="A11" i="162"/>
  <c r="A12" i="162"/>
  <c r="A13" i="162"/>
  <c r="A14" i="162"/>
  <c r="A15" i="162"/>
  <c r="A16" i="162"/>
  <c r="I142" i="82"/>
  <c r="I143" i="82"/>
  <c r="I151" i="82"/>
  <c r="I144" i="82"/>
  <c r="I145" i="82"/>
  <c r="I155" i="82"/>
  <c r="E84" i="146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B5" i="167"/>
  <c r="I45" i="167"/>
  <c r="G21" i="34"/>
  <c r="G42" i="167"/>
  <c r="E42" i="167"/>
  <c r="C42" i="167"/>
  <c r="I41" i="167"/>
  <c r="I40" i="167"/>
  <c r="G37" i="167"/>
  <c r="E37" i="167"/>
  <c r="C37" i="167"/>
  <c r="I36" i="167"/>
  <c r="I35" i="167"/>
  <c r="I37" i="167"/>
  <c r="G32" i="167"/>
  <c r="E32" i="167"/>
  <c r="C32" i="167"/>
  <c r="I31" i="167"/>
  <c r="I30" i="167"/>
  <c r="I32" i="167"/>
  <c r="G26" i="167"/>
  <c r="E26" i="167"/>
  <c r="C26" i="167"/>
  <c r="I25" i="167"/>
  <c r="I24" i="167"/>
  <c r="I26" i="167"/>
  <c r="G15" i="34"/>
  <c r="G21" i="167"/>
  <c r="E21" i="167"/>
  <c r="C21" i="167"/>
  <c r="I20" i="167"/>
  <c r="I19" i="167"/>
  <c r="I21" i="167"/>
  <c r="G16" i="167"/>
  <c r="E16" i="167"/>
  <c r="C16" i="167"/>
  <c r="I15" i="167"/>
  <c r="I14" i="167"/>
  <c r="I13" i="167"/>
  <c r="A13" i="167"/>
  <c r="K12" i="167"/>
  <c r="K13" i="167"/>
  <c r="K14" i="167"/>
  <c r="K15" i="167"/>
  <c r="K16" i="167"/>
  <c r="K17" i="167"/>
  <c r="K18" i="167"/>
  <c r="K19" i="167"/>
  <c r="K20" i="167"/>
  <c r="K21" i="167"/>
  <c r="K22" i="167"/>
  <c r="K23" i="167"/>
  <c r="K24" i="167"/>
  <c r="K25" i="167"/>
  <c r="K26" i="167"/>
  <c r="K27" i="167"/>
  <c r="K28" i="167"/>
  <c r="K29" i="167"/>
  <c r="K30" i="167"/>
  <c r="K31" i="167"/>
  <c r="K32" i="167"/>
  <c r="K33" i="167"/>
  <c r="K34" i="167"/>
  <c r="K35" i="167"/>
  <c r="K36" i="167"/>
  <c r="K37" i="167"/>
  <c r="K38" i="167"/>
  <c r="K39" i="167"/>
  <c r="K40" i="167"/>
  <c r="K41" i="167"/>
  <c r="K42" i="167"/>
  <c r="K43" i="167"/>
  <c r="K44" i="167"/>
  <c r="K45" i="167"/>
  <c r="I45" i="165"/>
  <c r="E21" i="34"/>
  <c r="I21" i="34"/>
  <c r="C25" i="146"/>
  <c r="G42" i="165"/>
  <c r="E42" i="165"/>
  <c r="C42" i="165"/>
  <c r="I41" i="165"/>
  <c r="I40" i="165"/>
  <c r="G37" i="165"/>
  <c r="E37" i="165"/>
  <c r="C37" i="165"/>
  <c r="I36" i="165"/>
  <c r="I35" i="165"/>
  <c r="I37" i="165"/>
  <c r="G32" i="165"/>
  <c r="E32" i="165"/>
  <c r="C32" i="165"/>
  <c r="I31" i="165"/>
  <c r="I30" i="165"/>
  <c r="I32" i="165"/>
  <c r="B5" i="165"/>
  <c r="G26" i="165"/>
  <c r="E26" i="165"/>
  <c r="C26" i="165"/>
  <c r="I25" i="165"/>
  <c r="I24" i="165"/>
  <c r="I26" i="165"/>
  <c r="E15" i="34"/>
  <c r="G21" i="165"/>
  <c r="E21" i="165"/>
  <c r="C21" i="165"/>
  <c r="I20" i="165"/>
  <c r="I19" i="165"/>
  <c r="I21" i="165"/>
  <c r="G16" i="165"/>
  <c r="E16" i="165"/>
  <c r="C16" i="165"/>
  <c r="I15" i="165"/>
  <c r="I14" i="165"/>
  <c r="I13" i="165"/>
  <c r="A13" i="165"/>
  <c r="L12" i="165"/>
  <c r="L13" i="165"/>
  <c r="L14" i="165"/>
  <c r="L15" i="165"/>
  <c r="L16" i="165"/>
  <c r="L17" i="165"/>
  <c r="L18" i="165"/>
  <c r="L19" i="165"/>
  <c r="L20" i="165"/>
  <c r="L21" i="165"/>
  <c r="L22" i="165"/>
  <c r="L23" i="165"/>
  <c r="L24" i="165"/>
  <c r="L25" i="165"/>
  <c r="L26" i="165"/>
  <c r="L27" i="165"/>
  <c r="L28" i="165"/>
  <c r="L29" i="165"/>
  <c r="L30" i="165"/>
  <c r="L31" i="165"/>
  <c r="L32" i="165"/>
  <c r="L33" i="165"/>
  <c r="L34" i="165"/>
  <c r="L35" i="165"/>
  <c r="L36" i="165"/>
  <c r="L37" i="165"/>
  <c r="L38" i="165"/>
  <c r="L39" i="165"/>
  <c r="L40" i="165"/>
  <c r="L41" i="165"/>
  <c r="L42" i="165"/>
  <c r="L43" i="165"/>
  <c r="L44" i="165"/>
  <c r="L45" i="165"/>
  <c r="A14" i="167"/>
  <c r="A15" i="167"/>
  <c r="A16" i="167"/>
  <c r="A17" i="167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I42" i="167"/>
  <c r="A14" i="165"/>
  <c r="A15" i="165"/>
  <c r="A16" i="165"/>
  <c r="A17" i="165"/>
  <c r="A18" i="165"/>
  <c r="A19" i="165"/>
  <c r="I42" i="165"/>
  <c r="C84" i="146"/>
  <c r="J16" i="167"/>
  <c r="A20" i="165"/>
  <c r="A21" i="165"/>
  <c r="A22" i="165"/>
  <c r="A23" i="165"/>
  <c r="A24" i="165"/>
  <c r="K21" i="165"/>
  <c r="K16" i="165"/>
  <c r="A31" i="167"/>
  <c r="A32" i="167"/>
  <c r="A33" i="167"/>
  <c r="A34" i="167"/>
  <c r="A35" i="167"/>
  <c r="J32" i="167"/>
  <c r="J21" i="167"/>
  <c r="A25" i="165"/>
  <c r="A26" i="165"/>
  <c r="A27" i="165"/>
  <c r="A28" i="165"/>
  <c r="A29" i="165"/>
  <c r="A30" i="165"/>
  <c r="A36" i="167"/>
  <c r="A37" i="167"/>
  <c r="A38" i="167"/>
  <c r="A39" i="167"/>
  <c r="A40" i="167"/>
  <c r="J37" i="167"/>
  <c r="J26" i="167"/>
  <c r="K26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1" i="167"/>
  <c r="A42" i="167"/>
  <c r="A43" i="167"/>
  <c r="A44" i="167"/>
  <c r="A45" i="167"/>
  <c r="K32" i="165"/>
  <c r="K42" i="165"/>
  <c r="J42" i="167"/>
  <c r="K11" i="34"/>
  <c r="K37" i="165"/>
  <c r="K13" i="34"/>
  <c r="I23" i="34"/>
  <c r="C46" i="146"/>
  <c r="I19" i="34"/>
  <c r="C41" i="146"/>
  <c r="E29" i="163"/>
  <c r="E32" i="163"/>
  <c r="I23" i="2"/>
  <c r="C29" i="163"/>
  <c r="C32" i="163"/>
  <c r="A16" i="163"/>
  <c r="A17" i="163"/>
  <c r="A18" i="163"/>
  <c r="A19" i="163"/>
  <c r="A20" i="163"/>
  <c r="A21" i="163"/>
  <c r="A22" i="163"/>
  <c r="A23" i="163"/>
  <c r="A24" i="163"/>
  <c r="A25" i="163"/>
  <c r="A26" i="163"/>
  <c r="A27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K15" i="34"/>
  <c r="D32" i="163"/>
  <c r="F29" i="163"/>
  <c r="F32" i="163"/>
  <c r="D29" i="163"/>
  <c r="A28" i="163"/>
  <c r="A29" i="163"/>
  <c r="A30" i="163"/>
  <c r="A31" i="163"/>
  <c r="A32" i="163"/>
  <c r="A33" i="163"/>
  <c r="K23" i="2"/>
  <c r="K21" i="34"/>
  <c r="D34" i="154"/>
  <c r="D34" i="112"/>
  <c r="E19" i="146"/>
  <c r="C34" i="146"/>
  <c r="C20" i="146"/>
  <c r="E27" i="161"/>
  <c r="C27" i="161"/>
  <c r="G25" i="161"/>
  <c r="E22" i="161"/>
  <c r="C22" i="161"/>
  <c r="G20" i="161"/>
  <c r="E17" i="161"/>
  <c r="C17" i="161"/>
  <c r="G15" i="161"/>
  <c r="G17" i="161"/>
  <c r="G14" i="161"/>
  <c r="G13" i="161"/>
  <c r="A13" i="161"/>
  <c r="A14" i="161"/>
  <c r="A15" i="161"/>
  <c r="I12" i="161"/>
  <c r="I13" i="161"/>
  <c r="I14" i="161"/>
  <c r="I15" i="161"/>
  <c r="G27" i="161"/>
  <c r="E16" i="75"/>
  <c r="G22" i="161"/>
  <c r="E20" i="146"/>
  <c r="E34" i="146"/>
  <c r="G14" i="75"/>
  <c r="D12" i="159"/>
  <c r="G19" i="75"/>
  <c r="G15" i="75"/>
  <c r="G16" i="75"/>
  <c r="C23" i="154"/>
  <c r="C27" i="154"/>
  <c r="C48" i="154"/>
  <c r="C46" i="154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B5" i="159"/>
  <c r="A13" i="159"/>
  <c r="A14" i="159"/>
  <c r="A15" i="159"/>
  <c r="A16" i="159"/>
  <c r="A17" i="159"/>
  <c r="G12" i="159"/>
  <c r="G13" i="159"/>
  <c r="G14" i="159"/>
  <c r="G15" i="159"/>
  <c r="G16" i="159"/>
  <c r="G17" i="159"/>
  <c r="C16" i="159"/>
  <c r="F16" i="159"/>
  <c r="C52" i="154"/>
  <c r="E13" i="135"/>
  <c r="E11" i="135"/>
  <c r="B46" i="112"/>
  <c r="D32" i="112"/>
  <c r="C32" i="112"/>
  <c r="B42" i="113"/>
  <c r="B40" i="113"/>
  <c r="B4" i="158"/>
  <c r="B3" i="157"/>
  <c r="B3" i="156"/>
  <c r="I12" i="158"/>
  <c r="H12" i="158"/>
  <c r="G12" i="158"/>
  <c r="F12" i="158"/>
  <c r="E12" i="158"/>
  <c r="A12" i="158"/>
  <c r="A13" i="158"/>
  <c r="A14" i="158"/>
  <c r="A15" i="158"/>
  <c r="A16" i="158"/>
  <c r="A17" i="158"/>
  <c r="A18" i="158"/>
  <c r="A19" i="158"/>
  <c r="A20" i="158"/>
  <c r="A21" i="158"/>
  <c r="A22" i="158"/>
  <c r="A23" i="158"/>
  <c r="A24" i="158"/>
  <c r="A25" i="158"/>
  <c r="A26" i="158"/>
  <c r="A27" i="158"/>
  <c r="A28" i="158"/>
  <c r="A29" i="158"/>
  <c r="A30" i="158"/>
  <c r="D21" i="112"/>
  <c r="J11" i="158"/>
  <c r="J12" i="158"/>
  <c r="J13" i="158"/>
  <c r="J14" i="158"/>
  <c r="J15" i="158"/>
  <c r="J16" i="158"/>
  <c r="J17" i="158"/>
  <c r="J18" i="158"/>
  <c r="J19" i="158"/>
  <c r="J20" i="158"/>
  <c r="J21" i="158"/>
  <c r="J22" i="158"/>
  <c r="J23" i="158"/>
  <c r="J24" i="158"/>
  <c r="J25" i="158"/>
  <c r="J26" i="158"/>
  <c r="J27" i="158"/>
  <c r="J28" i="158"/>
  <c r="J29" i="158"/>
  <c r="J30" i="158"/>
  <c r="H12" i="157"/>
  <c r="G12" i="157"/>
  <c r="F12" i="157"/>
  <c r="E12" i="157"/>
  <c r="A12" i="157"/>
  <c r="A13" i="157"/>
  <c r="A14" i="157"/>
  <c r="A15" i="157"/>
  <c r="A16" i="157"/>
  <c r="A17" i="157"/>
  <c r="A18" i="157"/>
  <c r="A19" i="157"/>
  <c r="A20" i="157"/>
  <c r="A21" i="157"/>
  <c r="A22" i="157"/>
  <c r="A23" i="157"/>
  <c r="A24" i="157"/>
  <c r="A25" i="157"/>
  <c r="A26" i="157"/>
  <c r="A27" i="157"/>
  <c r="A28" i="157"/>
  <c r="A29" i="157"/>
  <c r="B38" i="158"/>
  <c r="I11" i="157"/>
  <c r="I12" i="157"/>
  <c r="I13" i="157"/>
  <c r="I14" i="157"/>
  <c r="I15" i="157"/>
  <c r="I16" i="157"/>
  <c r="I17" i="157"/>
  <c r="I18" i="157"/>
  <c r="I19" i="157"/>
  <c r="I20" i="157"/>
  <c r="I21" i="157"/>
  <c r="I22" i="157"/>
  <c r="I23" i="157"/>
  <c r="I24" i="157"/>
  <c r="I25" i="157"/>
  <c r="I26" i="157"/>
  <c r="I27" i="157"/>
  <c r="I28" i="157"/>
  <c r="I29" i="157"/>
  <c r="M12" i="156"/>
  <c r="L12" i="156"/>
  <c r="K12" i="156"/>
  <c r="I12" i="156"/>
  <c r="H12" i="156"/>
  <c r="A11" i="156"/>
  <c r="A12" i="156"/>
  <c r="A13" i="156"/>
  <c r="A14" i="156"/>
  <c r="A15" i="156"/>
  <c r="A16" i="156"/>
  <c r="A17" i="156"/>
  <c r="A18" i="156"/>
  <c r="A19" i="156"/>
  <c r="A20" i="156"/>
  <c r="A21" i="156"/>
  <c r="A22" i="156"/>
  <c r="A23" i="156"/>
  <c r="A24" i="156"/>
  <c r="A25" i="156"/>
  <c r="A26" i="156"/>
  <c r="A27" i="156"/>
  <c r="A28" i="156"/>
  <c r="A29" i="156"/>
  <c r="A30" i="156"/>
  <c r="D19" i="112"/>
  <c r="N11" i="156"/>
  <c r="N12" i="156"/>
  <c r="N13" i="156"/>
  <c r="N14" i="156"/>
  <c r="N15" i="156"/>
  <c r="N16" i="156"/>
  <c r="N17" i="156"/>
  <c r="N18" i="156"/>
  <c r="N19" i="156"/>
  <c r="N20" i="156"/>
  <c r="N21" i="156"/>
  <c r="N22" i="156"/>
  <c r="N23" i="156"/>
  <c r="N24" i="156"/>
  <c r="N25" i="156"/>
  <c r="N26" i="156"/>
  <c r="N27" i="156"/>
  <c r="N28" i="156"/>
  <c r="N29" i="156"/>
  <c r="N30" i="156"/>
  <c r="N31" i="156"/>
  <c r="C19" i="156"/>
  <c r="H18" i="157"/>
  <c r="F19" i="157"/>
  <c r="A31" i="156"/>
  <c r="F12" i="156"/>
  <c r="C19" i="158"/>
  <c r="C23" i="158"/>
  <c r="C18" i="158"/>
  <c r="C20" i="158"/>
  <c r="C22" i="158"/>
  <c r="C21" i="158"/>
  <c r="C27" i="156"/>
  <c r="C26" i="156"/>
  <c r="C23" i="156"/>
  <c r="C25" i="156"/>
  <c r="C24" i="156"/>
  <c r="C29" i="156"/>
  <c r="C28" i="156"/>
  <c r="C21" i="156"/>
  <c r="C20" i="156"/>
  <c r="C30" i="156"/>
  <c r="C22" i="156"/>
  <c r="C18" i="157"/>
  <c r="C23" i="157"/>
  <c r="C19" i="157"/>
  <c r="C22" i="157"/>
  <c r="C21" i="157"/>
  <c r="C20" i="157"/>
  <c r="G19" i="157"/>
  <c r="A12" i="154"/>
  <c r="A13" i="154"/>
  <c r="D36" i="154"/>
  <c r="E11" i="154"/>
  <c r="E12" i="154"/>
  <c r="E13" i="154"/>
  <c r="E14" i="154"/>
  <c r="E15" i="154"/>
  <c r="E16" i="154"/>
  <c r="H19" i="157"/>
  <c r="F20" i="157"/>
  <c r="E17" i="154"/>
  <c r="E18" i="154"/>
  <c r="E19" i="154"/>
  <c r="E20" i="154"/>
  <c r="E21" i="154"/>
  <c r="E22" i="154"/>
  <c r="E23" i="154"/>
  <c r="E24" i="154"/>
  <c r="E25" i="154"/>
  <c r="E26" i="154"/>
  <c r="E27" i="154"/>
  <c r="E28" i="154"/>
  <c r="E33" i="154"/>
  <c r="E34" i="154"/>
  <c r="E35" i="154"/>
  <c r="E36" i="154"/>
  <c r="E37" i="154"/>
  <c r="E38" i="154"/>
  <c r="E39" i="154"/>
  <c r="E40" i="154"/>
  <c r="E41" i="154"/>
  <c r="E42" i="154"/>
  <c r="E43" i="154"/>
  <c r="E44" i="154"/>
  <c r="E45" i="154"/>
  <c r="E46" i="154"/>
  <c r="E47" i="154"/>
  <c r="E48" i="154"/>
  <c r="E49" i="154"/>
  <c r="E50" i="154"/>
  <c r="E51" i="154"/>
  <c r="E52" i="154"/>
  <c r="E53" i="154"/>
  <c r="A14" i="154"/>
  <c r="A15" i="154"/>
  <c r="D38" i="154"/>
  <c r="G20" i="157"/>
  <c r="D17" i="154"/>
  <c r="A16" i="154"/>
  <c r="B3" i="85"/>
  <c r="H20" i="157"/>
  <c r="F21" i="157"/>
  <c r="A17" i="154"/>
  <c r="E31" i="156"/>
  <c r="G21" i="157"/>
  <c r="A18" i="154"/>
  <c r="A19" i="154"/>
  <c r="D42" i="154"/>
  <c r="B2" i="135"/>
  <c r="K15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K16" i="10"/>
  <c r="K17" i="10"/>
  <c r="K18" i="10"/>
  <c r="E21" i="10"/>
  <c r="F21" i="10"/>
  <c r="G21" i="10"/>
  <c r="H21" i="10"/>
  <c r="I21" i="10"/>
  <c r="J21" i="10"/>
  <c r="K24" i="10"/>
  <c r="K25" i="10"/>
  <c r="K26" i="10"/>
  <c r="K27" i="10"/>
  <c r="K28" i="10"/>
  <c r="K29" i="10"/>
  <c r="K30" i="10"/>
  <c r="K31" i="10"/>
  <c r="E33" i="10"/>
  <c r="F33" i="10"/>
  <c r="G33" i="10"/>
  <c r="H33" i="10"/>
  <c r="I33" i="10"/>
  <c r="J33" i="10"/>
  <c r="J35" i="10"/>
  <c r="H21" i="157"/>
  <c r="K33" i="10"/>
  <c r="K21" i="10"/>
  <c r="F35" i="10"/>
  <c r="G35" i="10"/>
  <c r="H35" i="10"/>
  <c r="I35" i="10"/>
  <c r="E35" i="10"/>
  <c r="A20" i="154"/>
  <c r="A21" i="154"/>
  <c r="D44" i="154"/>
  <c r="F22" i="157"/>
  <c r="G22" i="157"/>
  <c r="H22" i="157"/>
  <c r="F23" i="157"/>
  <c r="K35" i="10"/>
  <c r="A22" i="154"/>
  <c r="A23" i="154"/>
  <c r="D23" i="154"/>
  <c r="B3" i="114"/>
  <c r="B3" i="113"/>
  <c r="B3" i="111"/>
  <c r="G23" i="157"/>
  <c r="A24" i="154"/>
  <c r="A25" i="154"/>
  <c r="B39" i="113"/>
  <c r="H23" i="157"/>
  <c r="F24" i="157"/>
  <c r="D27" i="154"/>
  <c r="D46" i="154"/>
  <c r="A26" i="154"/>
  <c r="A27" i="154"/>
  <c r="A28" i="154"/>
  <c r="A33" i="154"/>
  <c r="A34" i="154"/>
  <c r="G24" i="157"/>
  <c r="A35" i="154"/>
  <c r="A36" i="154"/>
  <c r="A37" i="154"/>
  <c r="A38" i="154"/>
  <c r="A39" i="154"/>
  <c r="A40" i="154"/>
  <c r="H24" i="157"/>
  <c r="F25" i="157"/>
  <c r="D40" i="154"/>
  <c r="A41" i="154"/>
  <c r="A42" i="154"/>
  <c r="A43" i="154"/>
  <c r="A44" i="154"/>
  <c r="A45" i="154"/>
  <c r="A46" i="154"/>
  <c r="A47" i="154"/>
  <c r="A48" i="154"/>
  <c r="A49" i="154"/>
  <c r="A50" i="154"/>
  <c r="A51" i="154"/>
  <c r="A52" i="154"/>
  <c r="A53" i="154"/>
  <c r="G25" i="157"/>
  <c r="D52" i="154"/>
  <c r="D48" i="154"/>
  <c r="H25" i="157"/>
  <c r="F26" i="157"/>
  <c r="G26" i="157"/>
  <c r="E20" i="8"/>
  <c r="H26" i="157"/>
  <c r="F27" i="157"/>
  <c r="C73" i="41"/>
  <c r="G27" i="157"/>
  <c r="B52" i="112"/>
  <c r="H27" i="157"/>
  <c r="F28" i="157"/>
  <c r="B4" i="41"/>
  <c r="B5" i="150"/>
  <c r="B4" i="42"/>
  <c r="G28" i="157"/>
  <c r="G29" i="157"/>
  <c r="H29" i="158"/>
  <c r="H28" i="157"/>
  <c r="E17" i="158"/>
  <c r="F25" i="158"/>
  <c r="F26" i="158"/>
  <c r="F24" i="158"/>
  <c r="F22" i="158"/>
  <c r="F27" i="158"/>
  <c r="F23" i="158"/>
  <c r="F28" i="158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A12" i="34"/>
  <c r="A13" i="34"/>
  <c r="A14" i="34"/>
  <c r="A15" i="34"/>
  <c r="B5" i="85"/>
  <c r="B6" i="84"/>
  <c r="B5" i="71"/>
  <c r="B5" i="70"/>
  <c r="B4" i="153"/>
  <c r="B4" i="135"/>
  <c r="B3" i="153"/>
  <c r="A14" i="84"/>
  <c r="E16" i="111"/>
  <c r="C34" i="114"/>
  <c r="G13" i="66"/>
  <c r="G21" i="66"/>
  <c r="E12" i="40"/>
  <c r="E15" i="66"/>
  <c r="E19" i="66"/>
  <c r="E23" i="66"/>
  <c r="B5" i="111"/>
  <c r="B6" i="24"/>
  <c r="B5" i="11"/>
  <c r="E68" i="146"/>
  <c r="F11" i="146"/>
  <c r="F12" i="146"/>
  <c r="F13" i="146"/>
  <c r="F14" i="146"/>
  <c r="G83" i="113"/>
  <c r="A12" i="146"/>
  <c r="A13" i="146"/>
  <c r="A14" i="146"/>
  <c r="A15" i="146"/>
  <c r="B4" i="162"/>
  <c r="B4" i="146"/>
  <c r="F15" i="146"/>
  <c r="G85" i="113"/>
  <c r="E16" i="146"/>
  <c r="A16" i="146"/>
  <c r="G47" i="113"/>
  <c r="B5" i="34"/>
  <c r="B13" i="59"/>
  <c r="B17" i="27"/>
  <c r="B5" i="59"/>
  <c r="A14" i="59"/>
  <c r="A15" i="59"/>
  <c r="G17" i="46"/>
  <c r="F13" i="59"/>
  <c r="F14" i="59"/>
  <c r="F15" i="59"/>
  <c r="F16" i="59"/>
  <c r="B13" i="27"/>
  <c r="B5" i="27"/>
  <c r="A14" i="27"/>
  <c r="E15" i="27"/>
  <c r="F13" i="27"/>
  <c r="F14" i="27"/>
  <c r="F15" i="27"/>
  <c r="F16" i="27"/>
  <c r="F17" i="27"/>
  <c r="F18" i="27"/>
  <c r="F19" i="27"/>
  <c r="F20" i="27"/>
  <c r="F21" i="27"/>
  <c r="F22" i="27"/>
  <c r="F23" i="27"/>
  <c r="B17" i="14"/>
  <c r="B13" i="14"/>
  <c r="B5" i="14"/>
  <c r="A14" i="14"/>
  <c r="E15" i="14"/>
  <c r="F13" i="14"/>
  <c r="F14" i="14"/>
  <c r="F15" i="14"/>
  <c r="F16" i="14"/>
  <c r="F17" i="14"/>
  <c r="F18" i="14"/>
  <c r="F19" i="14"/>
  <c r="F20" i="14"/>
  <c r="F21" i="14"/>
  <c r="F22" i="14"/>
  <c r="F23" i="14"/>
  <c r="F16" i="146"/>
  <c r="F17" i="146"/>
  <c r="F18" i="146"/>
  <c r="F19" i="146"/>
  <c r="F20" i="146"/>
  <c r="F21" i="146"/>
  <c r="F22" i="146"/>
  <c r="F23" i="146"/>
  <c r="F24" i="146"/>
  <c r="F25" i="146"/>
  <c r="F26" i="146"/>
  <c r="F27" i="146"/>
  <c r="F28" i="146"/>
  <c r="F29" i="146"/>
  <c r="F30" i="146"/>
  <c r="F31" i="146"/>
  <c r="F32" i="146"/>
  <c r="F33" i="146"/>
  <c r="F34" i="146"/>
  <c r="F35" i="146"/>
  <c r="F36" i="146"/>
  <c r="F37" i="146"/>
  <c r="F38" i="146"/>
  <c r="F39" i="146"/>
  <c r="F40" i="146"/>
  <c r="F41" i="146"/>
  <c r="F42" i="146"/>
  <c r="F43" i="146"/>
  <c r="F44" i="146"/>
  <c r="F45" i="146"/>
  <c r="F46" i="146"/>
  <c r="F47" i="146"/>
  <c r="F48" i="146"/>
  <c r="A15" i="27"/>
  <c r="A17" i="146"/>
  <c r="A18" i="146"/>
  <c r="A19" i="146"/>
  <c r="A16" i="59"/>
  <c r="D15" i="59"/>
  <c r="E17" i="46"/>
  <c r="D19" i="27"/>
  <c r="G17" i="22"/>
  <c r="A16" i="27"/>
  <c r="A17" i="27"/>
  <c r="A15" i="14"/>
  <c r="G29" i="2"/>
  <c r="D22" i="14"/>
  <c r="E17" i="22"/>
  <c r="D22" i="27"/>
  <c r="A20" i="146"/>
  <c r="A21" i="146"/>
  <c r="E29" i="2"/>
  <c r="A18" i="27"/>
  <c r="A19" i="27"/>
  <c r="E22" i="27"/>
  <c r="A16" i="14"/>
  <c r="A17" i="14"/>
  <c r="A22" i="146"/>
  <c r="A23" i="146"/>
  <c r="A24" i="146"/>
  <c r="E21" i="146"/>
  <c r="E19" i="27"/>
  <c r="A20" i="27"/>
  <c r="A21" i="27"/>
  <c r="A22" i="27"/>
  <c r="A18" i="14"/>
  <c r="A19" i="14"/>
  <c r="E19" i="14"/>
  <c r="A23" i="27"/>
  <c r="K17" i="22"/>
  <c r="A25" i="146"/>
  <c r="A26" i="146"/>
  <c r="A20" i="14"/>
  <c r="A21" i="14"/>
  <c r="A22" i="14"/>
  <c r="E22" i="14"/>
  <c r="E26" i="146"/>
  <c r="A23" i="14"/>
  <c r="K29" i="2"/>
  <c r="A27" i="146"/>
  <c r="A28" i="146"/>
  <c r="A29" i="146"/>
  <c r="A30" i="146"/>
  <c r="A31" i="146"/>
  <c r="A32" i="146"/>
  <c r="E32" i="146"/>
  <c r="A33" i="146"/>
  <c r="A34" i="146"/>
  <c r="A35" i="146"/>
  <c r="A36" i="146"/>
  <c r="I88" i="82"/>
  <c r="A37" i="146"/>
  <c r="A38" i="146"/>
  <c r="A39" i="146"/>
  <c r="E36" i="146"/>
  <c r="A40" i="146"/>
  <c r="A41" i="146"/>
  <c r="A42" i="146"/>
  <c r="A43" i="146"/>
  <c r="A44" i="146"/>
  <c r="E41" i="146"/>
  <c r="A45" i="146"/>
  <c r="A46" i="146"/>
  <c r="A47" i="146"/>
  <c r="A48" i="146"/>
  <c r="E75" i="146"/>
  <c r="E46" i="146"/>
  <c r="B53" i="146"/>
  <c r="B5" i="82"/>
  <c r="B119" i="82"/>
  <c r="B5" i="75"/>
  <c r="B5" i="69"/>
  <c r="B5" i="66"/>
  <c r="B5" i="46"/>
  <c r="B5" i="45"/>
  <c r="B5" i="40"/>
  <c r="B5" i="38"/>
  <c r="B5" i="22"/>
  <c r="B5" i="2"/>
  <c r="B5" i="114"/>
  <c r="E65" i="146"/>
  <c r="F12" i="150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G15" i="45" s="1"/>
  <c r="E76" i="146"/>
  <c r="E77" i="146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E78" i="146"/>
  <c r="E72" i="146"/>
  <c r="A15" i="114"/>
  <c r="A16" i="114"/>
  <c r="A17" i="114"/>
  <c r="A18" i="114"/>
  <c r="I18" i="114"/>
  <c r="E12" i="146"/>
  <c r="A19" i="114"/>
  <c r="A20" i="114"/>
  <c r="A21" i="114"/>
  <c r="A22" i="114"/>
  <c r="A23" i="114"/>
  <c r="A24" i="114"/>
  <c r="A25" i="114"/>
  <c r="E13" i="146"/>
  <c r="A26" i="114"/>
  <c r="A27" i="114"/>
  <c r="A28" i="114"/>
  <c r="A29" i="114"/>
  <c r="A30" i="114"/>
  <c r="A31" i="114"/>
  <c r="A32" i="114"/>
  <c r="A33" i="114"/>
  <c r="A34" i="114"/>
  <c r="A35" i="114"/>
  <c r="A36" i="114"/>
  <c r="H47" i="113"/>
  <c r="H48" i="113"/>
  <c r="H49" i="113"/>
  <c r="H50" i="113"/>
  <c r="H51" i="113"/>
  <c r="H52" i="113"/>
  <c r="H53" i="113"/>
  <c r="H54" i="113"/>
  <c r="H55" i="113"/>
  <c r="H56" i="113"/>
  <c r="H57" i="113"/>
  <c r="H58" i="113"/>
  <c r="H59" i="113"/>
  <c r="H60" i="113"/>
  <c r="H61" i="113"/>
  <c r="H62" i="113"/>
  <c r="H63" i="113"/>
  <c r="H64" i="113"/>
  <c r="H65" i="113"/>
  <c r="H66" i="113"/>
  <c r="H67" i="113"/>
  <c r="H68" i="113"/>
  <c r="H69" i="113"/>
  <c r="H70" i="113"/>
  <c r="H71" i="113"/>
  <c r="H72" i="113"/>
  <c r="H73" i="113"/>
  <c r="H74" i="113"/>
  <c r="H75" i="113"/>
  <c r="H76" i="113"/>
  <c r="H77" i="113"/>
  <c r="H78" i="113"/>
  <c r="H79" i="113"/>
  <c r="H80" i="113"/>
  <c r="H81" i="113"/>
  <c r="H82" i="113"/>
  <c r="H83" i="113"/>
  <c r="H84" i="113"/>
  <c r="H85" i="113"/>
  <c r="H86" i="113"/>
  <c r="H87" i="113"/>
  <c r="H88" i="113"/>
  <c r="H89" i="113"/>
  <c r="H90" i="113"/>
  <c r="H91" i="113"/>
  <c r="H92" i="113"/>
  <c r="H93" i="113"/>
  <c r="H94" i="113"/>
  <c r="H95" i="113"/>
  <c r="H96" i="113"/>
  <c r="H97" i="113"/>
  <c r="A48" i="113"/>
  <c r="A49" i="113"/>
  <c r="A50" i="113"/>
  <c r="H11" i="113"/>
  <c r="H12" i="113"/>
  <c r="H13" i="113"/>
  <c r="H14" i="113"/>
  <c r="H15" i="113"/>
  <c r="H16" i="113"/>
  <c r="H17" i="113"/>
  <c r="H18" i="113"/>
  <c r="H19" i="113"/>
  <c r="H20" i="113"/>
  <c r="H21" i="113"/>
  <c r="H22" i="113"/>
  <c r="H23" i="113"/>
  <c r="H24" i="113"/>
  <c r="H25" i="113"/>
  <c r="H26" i="113"/>
  <c r="H27" i="113"/>
  <c r="H28" i="113"/>
  <c r="H29" i="113"/>
  <c r="H30" i="113"/>
  <c r="H31" i="113"/>
  <c r="H32" i="113"/>
  <c r="H33" i="113"/>
  <c r="H34" i="113"/>
  <c r="H35" i="113"/>
  <c r="A12" i="113"/>
  <c r="E12" i="111"/>
  <c r="E14" i="111"/>
  <c r="E17" i="111"/>
  <c r="H11" i="111"/>
  <c r="H12" i="111"/>
  <c r="H13" i="111"/>
  <c r="H14" i="111"/>
  <c r="H15" i="111"/>
  <c r="A12" i="111"/>
  <c r="B42" i="112"/>
  <c r="E9" i="2"/>
  <c r="B38" i="112"/>
  <c r="B36" i="112"/>
  <c r="B34" i="112"/>
  <c r="E11" i="112"/>
  <c r="E12" i="112"/>
  <c r="A12" i="112"/>
  <c r="A13" i="112"/>
  <c r="C17" i="85"/>
  <c r="C15" i="85"/>
  <c r="A12" i="85"/>
  <c r="A13" i="85"/>
  <c r="A14" i="85"/>
  <c r="A15" i="85"/>
  <c r="A16" i="85"/>
  <c r="A17" i="85"/>
  <c r="A18" i="85"/>
  <c r="A19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B4" i="84"/>
  <c r="D13" i="84"/>
  <c r="D14" i="84"/>
  <c r="B74" i="82"/>
  <c r="J81" i="82"/>
  <c r="J82" i="82"/>
  <c r="J83" i="82"/>
  <c r="J84" i="82"/>
  <c r="J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J98" i="82"/>
  <c r="J99" i="82"/>
  <c r="J100" i="82"/>
  <c r="J101" i="82"/>
  <c r="J102" i="82"/>
  <c r="J103" i="82"/>
  <c r="J104" i="82"/>
  <c r="J105" i="82"/>
  <c r="J106" i="82"/>
  <c r="J107" i="82"/>
  <c r="J108" i="82"/>
  <c r="J109" i="82"/>
  <c r="J110" i="82"/>
  <c r="A81" i="82"/>
  <c r="A82" i="82"/>
  <c r="A83" i="82"/>
  <c r="A84" i="82"/>
  <c r="A85" i="82"/>
  <c r="E49" i="82"/>
  <c r="A12" i="82"/>
  <c r="A13" i="82"/>
  <c r="A14" i="82"/>
  <c r="A15" i="82"/>
  <c r="A16" i="82"/>
  <c r="A17" i="82"/>
  <c r="A18" i="82"/>
  <c r="A19" i="82"/>
  <c r="A2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34" i="82"/>
  <c r="J35" i="82"/>
  <c r="J36" i="82"/>
  <c r="J37" i="82"/>
  <c r="J38" i="82"/>
  <c r="J39" i="82"/>
  <c r="J40" i="82"/>
  <c r="J41" i="82"/>
  <c r="J42" i="82"/>
  <c r="J43" i="82"/>
  <c r="J44" i="82"/>
  <c r="J45" i="82"/>
  <c r="J46" i="82"/>
  <c r="J47" i="82"/>
  <c r="J48" i="82"/>
  <c r="J49" i="82"/>
  <c r="J50" i="82"/>
  <c r="J51" i="82"/>
  <c r="J52" i="82"/>
  <c r="J53" i="82"/>
  <c r="J54" i="82"/>
  <c r="J55" i="82"/>
  <c r="J56" i="82"/>
  <c r="J57" i="82"/>
  <c r="J58" i="82"/>
  <c r="J59" i="82"/>
  <c r="J60" i="82"/>
  <c r="J61" i="82"/>
  <c r="J62" i="82"/>
  <c r="J63" i="82"/>
  <c r="J64" i="82"/>
  <c r="J65" i="82"/>
  <c r="G59" i="40"/>
  <c r="H11" i="40"/>
  <c r="H12" i="40"/>
  <c r="H13" i="40"/>
  <c r="H14" i="40"/>
  <c r="H15" i="40"/>
  <c r="H16" i="40"/>
  <c r="H17" i="40"/>
  <c r="H18" i="40"/>
  <c r="A12" i="40"/>
  <c r="G12" i="111"/>
  <c r="G9" i="2"/>
  <c r="A12" i="2"/>
  <c r="A13" i="2"/>
  <c r="A14" i="2"/>
  <c r="A15" i="2"/>
  <c r="A16" i="2"/>
  <c r="A17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A12" i="22"/>
  <c r="A13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D7" i="135"/>
  <c r="C7" i="135"/>
  <c r="G11" i="135"/>
  <c r="G12" i="135"/>
  <c r="G13" i="135"/>
  <c r="G14" i="135"/>
  <c r="G15" i="135"/>
  <c r="H11" i="38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A12" i="45"/>
  <c r="A13" i="45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G16" i="135"/>
  <c r="E14" i="146"/>
  <c r="I36" i="114"/>
  <c r="A37" i="114"/>
  <c r="A38" i="114"/>
  <c r="A39" i="114"/>
  <c r="A40" i="114"/>
  <c r="I38" i="114"/>
  <c r="I34" i="114"/>
  <c r="A13" i="113"/>
  <c r="A14" i="113"/>
  <c r="A15" i="113"/>
  <c r="A16" i="113"/>
  <c r="A17" i="113"/>
  <c r="A18" i="113"/>
  <c r="A19" i="113"/>
  <c r="A20" i="113"/>
  <c r="A21" i="113"/>
  <c r="A22" i="113"/>
  <c r="D36" i="112"/>
  <c r="A14" i="112"/>
  <c r="A15" i="112"/>
  <c r="A16" i="112"/>
  <c r="A17" i="112"/>
  <c r="C19" i="85"/>
  <c r="A20" i="85"/>
  <c r="A21" i="85"/>
  <c r="A22" i="85"/>
  <c r="A23" i="85"/>
  <c r="A11" i="135"/>
  <c r="A18" i="2"/>
  <c r="A19" i="2"/>
  <c r="G61" i="40"/>
  <c r="A13" i="40"/>
  <c r="A14" i="40"/>
  <c r="A15" i="40"/>
  <c r="H16" i="111"/>
  <c r="H17" i="111"/>
  <c r="H18" i="111"/>
  <c r="H19" i="111"/>
  <c r="H20" i="111"/>
  <c r="H21" i="111"/>
  <c r="H22" i="111"/>
  <c r="H23" i="111"/>
  <c r="H24" i="111"/>
  <c r="H25" i="111"/>
  <c r="H26" i="111"/>
  <c r="H27" i="111"/>
  <c r="A13" i="111"/>
  <c r="A14" i="111"/>
  <c r="G9" i="34"/>
  <c r="G9" i="22"/>
  <c r="E9" i="34"/>
  <c r="E9" i="22"/>
  <c r="A14" i="45"/>
  <c r="A15" i="45"/>
  <c r="B5" i="113"/>
  <c r="A51" i="113"/>
  <c r="A52" i="113"/>
  <c r="A53" i="113"/>
  <c r="A54" i="113"/>
  <c r="A55" i="113"/>
  <c r="A56" i="113"/>
  <c r="A57" i="113"/>
  <c r="A58" i="113"/>
  <c r="A59" i="113"/>
  <c r="A60" i="113"/>
  <c r="G52" i="113"/>
  <c r="D15" i="85"/>
  <c r="I17" i="82"/>
  <c r="G25" i="82"/>
  <c r="G32" i="82"/>
  <c r="G17" i="82"/>
  <c r="I97" i="82"/>
  <c r="A86" i="82"/>
  <c r="A21" i="82"/>
  <c r="A22" i="82"/>
  <c r="A23" i="82"/>
  <c r="A24" i="82"/>
  <c r="A25" i="82"/>
  <c r="I27" i="82"/>
  <c r="G39" i="82"/>
  <c r="C49" i="82" s="1"/>
  <c r="C48" i="82"/>
  <c r="I29" i="2"/>
  <c r="I17" i="22"/>
  <c r="A14" i="22"/>
  <c r="A15" i="22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A12" i="66"/>
  <c r="A13" i="66"/>
  <c r="G15" i="66"/>
  <c r="E27" i="69"/>
  <c r="A12" i="69"/>
  <c r="A13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A11" i="75"/>
  <c r="B25" i="71"/>
  <c r="B14" i="71"/>
  <c r="B13" i="71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A16" i="40"/>
  <c r="A17" i="40"/>
  <c r="A18" i="40"/>
  <c r="C63" i="82"/>
  <c r="E15" i="146"/>
  <c r="E79" i="146"/>
  <c r="I40" i="114"/>
  <c r="A41" i="114"/>
  <c r="A42" i="114"/>
  <c r="D15" i="112"/>
  <c r="I42" i="114"/>
  <c r="A23" i="113"/>
  <c r="A24" i="113"/>
  <c r="A25" i="113"/>
  <c r="A26" i="113"/>
  <c r="A27" i="113"/>
  <c r="A28" i="113"/>
  <c r="A29" i="113"/>
  <c r="A30" i="113"/>
  <c r="A31" i="113"/>
  <c r="A32" i="113"/>
  <c r="A33" i="113"/>
  <c r="A34" i="113"/>
  <c r="A35" i="113"/>
  <c r="D13" i="112"/>
  <c r="G24" i="113"/>
  <c r="A18" i="112"/>
  <c r="A19" i="112"/>
  <c r="A20" i="112"/>
  <c r="A21" i="112"/>
  <c r="A22" i="112"/>
  <c r="A23" i="112"/>
  <c r="A24" i="112"/>
  <c r="A25" i="112"/>
  <c r="A26" i="112"/>
  <c r="A27" i="112"/>
  <c r="A28" i="112"/>
  <c r="D17" i="112"/>
  <c r="D38" i="112"/>
  <c r="A61" i="113"/>
  <c r="A62" i="113"/>
  <c r="G62" i="113"/>
  <c r="B41" i="113"/>
  <c r="C23" i="85"/>
  <c r="C27" i="85"/>
  <c r="G21" i="114"/>
  <c r="C62" i="84"/>
  <c r="D23" i="85"/>
  <c r="G12" i="113"/>
  <c r="A87" i="82"/>
  <c r="A88" i="82"/>
  <c r="B24" i="75"/>
  <c r="A24" i="85"/>
  <c r="A25" i="85"/>
  <c r="A26" i="85"/>
  <c r="A27" i="85"/>
  <c r="I21" i="114"/>
  <c r="A12" i="135"/>
  <c r="A13" i="135"/>
  <c r="A14" i="135"/>
  <c r="A15" i="135"/>
  <c r="A20" i="2"/>
  <c r="A21" i="2"/>
  <c r="G62" i="40"/>
  <c r="A15" i="111"/>
  <c r="A16" i="111"/>
  <c r="A17" i="111"/>
  <c r="G14" i="111"/>
  <c r="H11" i="75"/>
  <c r="H12" i="75"/>
  <c r="A14" i="66"/>
  <c r="A15" i="66"/>
  <c r="A16" i="66"/>
  <c r="A17" i="66"/>
  <c r="A18" i="66"/>
  <c r="A19" i="66"/>
  <c r="A20" i="66"/>
  <c r="A21" i="66"/>
  <c r="A22" i="66"/>
  <c r="A23" i="66"/>
  <c r="A16" i="45"/>
  <c r="A17" i="45"/>
  <c r="A18" i="45"/>
  <c r="A19" i="45"/>
  <c r="A20" i="45"/>
  <c r="A21" i="45"/>
  <c r="A22" i="45"/>
  <c r="A23" i="45"/>
  <c r="G25" i="45"/>
  <c r="E65" i="40"/>
  <c r="D19" i="85"/>
  <c r="E48" i="82"/>
  <c r="I25" i="82"/>
  <c r="A26" i="82"/>
  <c r="A27" i="82"/>
  <c r="A16" i="22"/>
  <c r="A17" i="22"/>
  <c r="A14" i="69"/>
  <c r="A15" i="69"/>
  <c r="I15" i="69"/>
  <c r="A12" i="75"/>
  <c r="A14" i="71"/>
  <c r="A15" i="71"/>
  <c r="A16" i="71"/>
  <c r="A17" i="71"/>
  <c r="A18" i="71"/>
  <c r="A19" i="71"/>
  <c r="A20" i="71"/>
  <c r="A21" i="71"/>
  <c r="A22" i="71"/>
  <c r="A23" i="71"/>
  <c r="A24" i="71"/>
  <c r="A25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B27" i="70"/>
  <c r="B16" i="70"/>
  <c r="B15" i="70"/>
  <c r="A19" i="40"/>
  <c r="A20" i="40"/>
  <c r="A21" i="40"/>
  <c r="A22" i="40"/>
  <c r="A23" i="40"/>
  <c r="A24" i="40"/>
  <c r="A25" i="40"/>
  <c r="A26" i="40"/>
  <c r="D27" i="85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D44" i="112"/>
  <c r="D42" i="112"/>
  <c r="D23" i="112"/>
  <c r="G28" i="113"/>
  <c r="G33" i="113"/>
  <c r="G26" i="113"/>
  <c r="A63" i="113"/>
  <c r="A64" i="113"/>
  <c r="A65" i="113"/>
  <c r="A66" i="113"/>
  <c r="A67" i="113"/>
  <c r="A68" i="113"/>
  <c r="A69" i="113"/>
  <c r="A70" i="113"/>
  <c r="A71" i="113"/>
  <c r="A72" i="113"/>
  <c r="A73" i="113"/>
  <c r="A74" i="113"/>
  <c r="A75" i="113"/>
  <c r="A76" i="113"/>
  <c r="G16" i="113"/>
  <c r="A24" i="66"/>
  <c r="A25" i="66"/>
  <c r="A26" i="66"/>
  <c r="A27" i="66"/>
  <c r="F15" i="135"/>
  <c r="I98" i="82"/>
  <c r="A26" i="71"/>
  <c r="A27" i="71"/>
  <c r="A28" i="71"/>
  <c r="A29" i="71"/>
  <c r="A30" i="71"/>
  <c r="D27" i="71"/>
  <c r="A28" i="85"/>
  <c r="G17" i="111"/>
  <c r="A16" i="69"/>
  <c r="A17" i="69"/>
  <c r="A18" i="69"/>
  <c r="A19" i="69"/>
  <c r="E29" i="146"/>
  <c r="G71" i="113"/>
  <c r="A13" i="75"/>
  <c r="A14" i="75"/>
  <c r="H13" i="75"/>
  <c r="H14" i="75"/>
  <c r="H15" i="75"/>
  <c r="H16" i="75"/>
  <c r="A16" i="135"/>
  <c r="E61" i="146"/>
  <c r="A18" i="111"/>
  <c r="A19" i="111"/>
  <c r="A20" i="111"/>
  <c r="A21" i="111"/>
  <c r="A24" i="45"/>
  <c r="A25" i="45"/>
  <c r="G57" i="113"/>
  <c r="G35" i="113"/>
  <c r="I47" i="82"/>
  <c r="A28" i="82"/>
  <c r="A29" i="82"/>
  <c r="A30" i="82"/>
  <c r="I36" i="82"/>
  <c r="I99" i="82"/>
  <c r="A89" i="82"/>
  <c r="I134" i="82"/>
  <c r="A18" i="22"/>
  <c r="A19" i="22"/>
  <c r="K25" i="22"/>
  <c r="G19" i="66"/>
  <c r="A16" i="70"/>
  <c r="A17" i="70"/>
  <c r="A18" i="70"/>
  <c r="A19" i="70"/>
  <c r="A20" i="70"/>
  <c r="A21" i="70"/>
  <c r="A22" i="70"/>
  <c r="A23" i="70"/>
  <c r="A24" i="70"/>
  <c r="A25" i="70"/>
  <c r="A26" i="70"/>
  <c r="A27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B15" i="56"/>
  <c r="B5" i="56"/>
  <c r="A16" i="56"/>
  <c r="E15" i="56"/>
  <c r="E16" i="56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F45" i="41"/>
  <c r="A27" i="40"/>
  <c r="G27" i="40"/>
  <c r="A28" i="40"/>
  <c r="A29" i="40"/>
  <c r="A30" i="40"/>
  <c r="I22" i="69"/>
  <c r="G50" i="113"/>
  <c r="I19" i="69"/>
  <c r="K35" i="2"/>
  <c r="G61" i="82"/>
  <c r="G62" i="82"/>
  <c r="G27" i="66"/>
  <c r="A28" i="66"/>
  <c r="A29" i="66"/>
  <c r="A30" i="66"/>
  <c r="A31" i="66"/>
  <c r="A32" i="66"/>
  <c r="A33" i="66"/>
  <c r="A34" i="66"/>
  <c r="A35" i="66"/>
  <c r="A36" i="66"/>
  <c r="A37" i="66"/>
  <c r="A38" i="66"/>
  <c r="G60" i="113"/>
  <c r="A77" i="113"/>
  <c r="A78" i="113"/>
  <c r="A79" i="113"/>
  <c r="A80" i="113"/>
  <c r="G89" i="113"/>
  <c r="D46" i="112"/>
  <c r="D27" i="112"/>
  <c r="A15" i="75"/>
  <c r="A16" i="75"/>
  <c r="G17" i="75"/>
  <c r="G21" i="111"/>
  <c r="A28" i="70"/>
  <c r="A29" i="70"/>
  <c r="A30" i="70"/>
  <c r="A31" i="70"/>
  <c r="A32" i="70"/>
  <c r="D29" i="70"/>
  <c r="A20" i="69"/>
  <c r="A21" i="69"/>
  <c r="A22" i="69"/>
  <c r="A23" i="69"/>
  <c r="A24" i="69"/>
  <c r="A25" i="69"/>
  <c r="E30" i="146"/>
  <c r="G72" i="113"/>
  <c r="A31" i="71"/>
  <c r="I17" i="69"/>
  <c r="D41" i="41"/>
  <c r="D43" i="41" s="1"/>
  <c r="D47" i="41" s="1"/>
  <c r="E15" i="40" s="1"/>
  <c r="H17" i="75"/>
  <c r="H18" i="75"/>
  <c r="H19" i="75"/>
  <c r="H20" i="75"/>
  <c r="H21" i="75"/>
  <c r="A22" i="111"/>
  <c r="A23" i="111"/>
  <c r="G25" i="111"/>
  <c r="G23" i="111"/>
  <c r="G14" i="113"/>
  <c r="G27" i="45"/>
  <c r="A26" i="45"/>
  <c r="A27" i="45"/>
  <c r="G19" i="46"/>
  <c r="G67" i="113"/>
  <c r="A90" i="82"/>
  <c r="A91" i="82"/>
  <c r="A31" i="82"/>
  <c r="A20" i="22"/>
  <c r="A21" i="22"/>
  <c r="E69" i="146"/>
  <c r="K21" i="22"/>
  <c r="K23" i="22"/>
  <c r="D26" i="42"/>
  <c r="D30" i="42" s="1"/>
  <c r="E30" i="40" s="1"/>
  <c r="A31" i="40"/>
  <c r="A32" i="40"/>
  <c r="A33" i="40"/>
  <c r="A34" i="40"/>
  <c r="I24" i="69"/>
  <c r="A17" i="75"/>
  <c r="G65" i="82"/>
  <c r="G130" i="82"/>
  <c r="G136" i="82"/>
  <c r="G145" i="82"/>
  <c r="G60" i="82"/>
  <c r="G63" i="82"/>
  <c r="G153" i="82"/>
  <c r="D63" i="82"/>
  <c r="A81" i="113"/>
  <c r="A82" i="113"/>
  <c r="A83" i="113"/>
  <c r="G20" i="113"/>
  <c r="I25" i="69"/>
  <c r="A33" i="70"/>
  <c r="I11" i="69"/>
  <c r="A18" i="75"/>
  <c r="A19" i="75"/>
  <c r="A20" i="75"/>
  <c r="A21" i="75"/>
  <c r="I86" i="82"/>
  <c r="A24" i="111"/>
  <c r="A25" i="111"/>
  <c r="A26" i="111"/>
  <c r="A27" i="111"/>
  <c r="D11" i="112"/>
  <c r="G18" i="113"/>
  <c r="I100" i="82"/>
  <c r="A92" i="82"/>
  <c r="A93" i="82"/>
  <c r="A94" i="82"/>
  <c r="A95" i="82"/>
  <c r="A96" i="82"/>
  <c r="A97" i="82"/>
  <c r="A98" i="82"/>
  <c r="A99" i="82"/>
  <c r="A100" i="82"/>
  <c r="A101" i="82"/>
  <c r="I146" i="82"/>
  <c r="A32" i="82"/>
  <c r="I32" i="82"/>
  <c r="A22" i="22"/>
  <c r="A23" i="22"/>
  <c r="G23" i="66"/>
  <c r="A26" i="69"/>
  <c r="A27" i="69"/>
  <c r="I29" i="69"/>
  <c r="A35" i="40"/>
  <c r="A36" i="40"/>
  <c r="A37" i="40"/>
  <c r="A38" i="40"/>
  <c r="A39" i="40"/>
  <c r="A40" i="40"/>
  <c r="A41" i="40"/>
  <c r="A42" i="40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G142" i="82"/>
  <c r="G148" i="82"/>
  <c r="G151" i="82"/>
  <c r="G155" i="82"/>
  <c r="G21" i="75"/>
  <c r="G27" i="111"/>
  <c r="A24" i="22"/>
  <c r="A25" i="22"/>
  <c r="E70" i="146"/>
  <c r="G64" i="40"/>
  <c r="G74" i="113"/>
  <c r="G36" i="66"/>
  <c r="K19" i="22"/>
  <c r="G46" i="40"/>
  <c r="K33" i="2"/>
  <c r="A102" i="82"/>
  <c r="A103" i="82"/>
  <c r="I106" i="82"/>
  <c r="I48" i="82"/>
  <c r="A33" i="82"/>
  <c r="A34" i="82"/>
  <c r="A35" i="82"/>
  <c r="A28" i="69"/>
  <c r="A29" i="69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H59" i="41" s="1"/>
  <c r="H60" i="41" s="1"/>
  <c r="H61" i="41" s="1"/>
  <c r="H62" i="41" s="1"/>
  <c r="B26" i="109"/>
  <c r="B15" i="109"/>
  <c r="B14" i="109"/>
  <c r="B6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G15" i="22"/>
  <c r="E15" i="22"/>
  <c r="B16" i="26"/>
  <c r="B14" i="26"/>
  <c r="B5" i="26"/>
  <c r="A15" i="26"/>
  <c r="A16" i="26"/>
  <c r="D19" i="26"/>
  <c r="E14" i="26"/>
  <c r="E15" i="26"/>
  <c r="E16" i="26"/>
  <c r="E17" i="26"/>
  <c r="E18" i="26"/>
  <c r="E19" i="26"/>
  <c r="E20" i="26"/>
  <c r="G13" i="22"/>
  <c r="E13" i="22"/>
  <c r="B16" i="25"/>
  <c r="B14" i="25"/>
  <c r="B5" i="25"/>
  <c r="A15" i="25"/>
  <c r="A16" i="25"/>
  <c r="D19" i="25"/>
  <c r="E14" i="25"/>
  <c r="E15" i="25"/>
  <c r="E16" i="25"/>
  <c r="E17" i="25"/>
  <c r="E18" i="25"/>
  <c r="E19" i="25"/>
  <c r="E20" i="25"/>
  <c r="F34" i="24"/>
  <c r="K18" i="24"/>
  <c r="K27" i="24"/>
  <c r="K31" i="24"/>
  <c r="K19" i="24"/>
  <c r="A17" i="24"/>
  <c r="A18" i="24"/>
  <c r="A19" i="24"/>
  <c r="A20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B26" i="136"/>
  <c r="B15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30" i="136"/>
  <c r="G31" i="136"/>
  <c r="G32" i="136"/>
  <c r="B14" i="136"/>
  <c r="B5" i="136"/>
  <c r="B26" i="23"/>
  <c r="B15" i="23"/>
  <c r="B14" i="23"/>
  <c r="B5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27" i="2"/>
  <c r="E27" i="2"/>
  <c r="B16" i="13"/>
  <c r="B14" i="13"/>
  <c r="B5" i="13"/>
  <c r="A15" i="13"/>
  <c r="A16" i="13"/>
  <c r="D19" i="13"/>
  <c r="E14" i="13"/>
  <c r="E15" i="13"/>
  <c r="E16" i="13"/>
  <c r="E17" i="13"/>
  <c r="E18" i="13"/>
  <c r="E19" i="13"/>
  <c r="E20" i="13"/>
  <c r="G25" i="2"/>
  <c r="E25" i="2"/>
  <c r="B16" i="3"/>
  <c r="B14" i="3"/>
  <c r="B5" i="3"/>
  <c r="A15" i="3"/>
  <c r="A16" i="3"/>
  <c r="D19" i="3"/>
  <c r="E14" i="3"/>
  <c r="E15" i="3"/>
  <c r="E16" i="3"/>
  <c r="E17" i="3"/>
  <c r="E18" i="3"/>
  <c r="E19" i="3"/>
  <c r="E20" i="3"/>
  <c r="K30" i="11"/>
  <c r="A16" i="11"/>
  <c r="A17" i="11"/>
  <c r="A18" i="11"/>
  <c r="A19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A16" i="10"/>
  <c r="A17" i="10"/>
  <c r="A18" i="10"/>
  <c r="A19" i="10"/>
  <c r="L21" i="10"/>
  <c r="A43" i="40"/>
  <c r="A44" i="40"/>
  <c r="G43" i="40"/>
  <c r="G87" i="113"/>
  <c r="K30" i="24"/>
  <c r="K26" i="24"/>
  <c r="A27" i="109"/>
  <c r="A28" i="109"/>
  <c r="A29" i="109"/>
  <c r="A30" i="109"/>
  <c r="A31" i="109"/>
  <c r="D28" i="109"/>
  <c r="E31" i="146"/>
  <c r="G73" i="113"/>
  <c r="A27" i="136"/>
  <c r="A28" i="136"/>
  <c r="A29" i="136"/>
  <c r="A30" i="136"/>
  <c r="A31" i="136"/>
  <c r="F34" i="23"/>
  <c r="D31" i="136"/>
  <c r="F31" i="136"/>
  <c r="D28" i="136"/>
  <c r="F28" i="136"/>
  <c r="I25" i="2"/>
  <c r="A27" i="23"/>
  <c r="A28" i="23"/>
  <c r="A29" i="23"/>
  <c r="A30" i="23"/>
  <c r="A31" i="23"/>
  <c r="A32" i="23"/>
  <c r="A33" i="23"/>
  <c r="A34" i="23"/>
  <c r="A35" i="23"/>
  <c r="A36" i="23"/>
  <c r="K11" i="22"/>
  <c r="D31" i="23"/>
  <c r="D28" i="23"/>
  <c r="F28" i="23"/>
  <c r="I27" i="2"/>
  <c r="K28" i="24"/>
  <c r="I13" i="22"/>
  <c r="I15" i="22"/>
  <c r="A26" i="22"/>
  <c r="A27" i="22"/>
  <c r="A28" i="22"/>
  <c r="A29" i="22"/>
  <c r="E71" i="146"/>
  <c r="K27" i="22"/>
  <c r="K31" i="2"/>
  <c r="G65" i="40"/>
  <c r="K41" i="2"/>
  <c r="G78" i="113"/>
  <c r="G80" i="113"/>
  <c r="A104" i="82"/>
  <c r="A105" i="82"/>
  <c r="A106" i="82"/>
  <c r="A36" i="82"/>
  <c r="A37" i="82"/>
  <c r="A38" i="82"/>
  <c r="A39" i="82"/>
  <c r="A40" i="82"/>
  <c r="A41" i="82"/>
  <c r="A42" i="82"/>
  <c r="F30" i="41"/>
  <c r="F31" i="41"/>
  <c r="F35" i="41"/>
  <c r="F32" i="41"/>
  <c r="F39" i="41"/>
  <c r="D27" i="41"/>
  <c r="F34" i="41"/>
  <c r="F33" i="41"/>
  <c r="A17" i="26"/>
  <c r="A18" i="26"/>
  <c r="A19" i="26"/>
  <c r="A17" i="25"/>
  <c r="A18" i="25"/>
  <c r="A19" i="25"/>
  <c r="J34" i="24"/>
  <c r="J22" i="24"/>
  <c r="I34" i="24"/>
  <c r="I22" i="24"/>
  <c r="H34" i="24"/>
  <c r="H22" i="24"/>
  <c r="G34" i="24"/>
  <c r="G22" i="24"/>
  <c r="E34" i="24"/>
  <c r="K32" i="24"/>
  <c r="K17" i="24"/>
  <c r="K29" i="24"/>
  <c r="K16" i="24"/>
  <c r="A21" i="24"/>
  <c r="A22" i="24"/>
  <c r="L22" i="24"/>
  <c r="F22" i="24"/>
  <c r="F36" i="24"/>
  <c r="E28" i="136"/>
  <c r="E31" i="136"/>
  <c r="E34" i="23"/>
  <c r="C28" i="136"/>
  <c r="C31" i="136"/>
  <c r="A32" i="136"/>
  <c r="E28" i="23"/>
  <c r="E31" i="23"/>
  <c r="C28" i="23"/>
  <c r="C31" i="23"/>
  <c r="A17" i="13"/>
  <c r="A18" i="13"/>
  <c r="A19" i="13"/>
  <c r="C19" i="3"/>
  <c r="A17" i="3"/>
  <c r="A18" i="3"/>
  <c r="A19" i="3"/>
  <c r="J33" i="11"/>
  <c r="I33" i="11"/>
  <c r="H33" i="11"/>
  <c r="G33" i="11"/>
  <c r="F33" i="11"/>
  <c r="E33" i="11"/>
  <c r="K31" i="11"/>
  <c r="D33" i="11"/>
  <c r="L21" i="11"/>
  <c r="A20" i="11"/>
  <c r="A21" i="11"/>
  <c r="A20" i="10"/>
  <c r="A21" i="10"/>
  <c r="B26" i="9"/>
  <c r="B15" i="9"/>
  <c r="B14" i="9"/>
  <c r="A15" i="9"/>
  <c r="A16" i="9"/>
  <c r="A17" i="9"/>
  <c r="A18" i="9"/>
  <c r="A19" i="9"/>
  <c r="A20" i="9"/>
  <c r="A21" i="9"/>
  <c r="A22" i="9"/>
  <c r="A23" i="9"/>
  <c r="A24" i="9"/>
  <c r="A25" i="9"/>
  <c r="A26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19" i="2"/>
  <c r="E19" i="2"/>
  <c r="B17" i="8"/>
  <c r="B15" i="8"/>
  <c r="B5" i="8"/>
  <c r="A16" i="8"/>
  <c r="A17" i="8"/>
  <c r="G15" i="8"/>
  <c r="G16" i="8"/>
  <c r="G17" i="8"/>
  <c r="G18" i="8"/>
  <c r="G19" i="8"/>
  <c r="G20" i="8"/>
  <c r="G21" i="8"/>
  <c r="B26" i="7"/>
  <c r="B15" i="7"/>
  <c r="B14" i="7"/>
  <c r="B5" i="7"/>
  <c r="A15" i="7"/>
  <c r="A16" i="7"/>
  <c r="A17" i="7"/>
  <c r="A18" i="7"/>
  <c r="A19" i="7"/>
  <c r="A20" i="7"/>
  <c r="A21" i="7"/>
  <c r="A22" i="7"/>
  <c r="A23" i="7"/>
  <c r="A24" i="7"/>
  <c r="A25" i="7"/>
  <c r="A26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B26" i="6"/>
  <c r="B15" i="6"/>
  <c r="B14" i="6"/>
  <c r="B5" i="6"/>
  <c r="A15" i="6"/>
  <c r="A16" i="6"/>
  <c r="A17" i="6"/>
  <c r="A18" i="6"/>
  <c r="A19" i="6"/>
  <c r="A20" i="6"/>
  <c r="A21" i="6"/>
  <c r="A22" i="6"/>
  <c r="A23" i="6"/>
  <c r="A24" i="6"/>
  <c r="A25" i="6"/>
  <c r="A26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B26" i="5"/>
  <c r="B15" i="5"/>
  <c r="B14" i="5"/>
  <c r="B5" i="5"/>
  <c r="A15" i="5"/>
  <c r="A16" i="5"/>
  <c r="A17" i="5"/>
  <c r="A18" i="5"/>
  <c r="A19" i="5"/>
  <c r="A20" i="5"/>
  <c r="A21" i="5"/>
  <c r="A22" i="5"/>
  <c r="A23" i="5"/>
  <c r="A24" i="5"/>
  <c r="A25" i="5"/>
  <c r="A26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B26" i="4"/>
  <c r="B15" i="4"/>
  <c r="B14" i="4"/>
  <c r="B5" i="4"/>
  <c r="A15" i="4"/>
  <c r="A16" i="4"/>
  <c r="A17" i="4"/>
  <c r="A18" i="4"/>
  <c r="A19" i="4"/>
  <c r="A20" i="4"/>
  <c r="A21" i="4"/>
  <c r="A22" i="4"/>
  <c r="A23" i="4"/>
  <c r="A24" i="4"/>
  <c r="A25" i="4"/>
  <c r="A26" i="4"/>
  <c r="G14" i="4"/>
  <c r="G15" i="4"/>
  <c r="A45" i="40"/>
  <c r="G45" i="40"/>
  <c r="E36" i="23"/>
  <c r="I11" i="22"/>
  <c r="C68" i="146"/>
  <c r="K34" i="24"/>
  <c r="K22" i="24"/>
  <c r="G91" i="113"/>
  <c r="E36" i="24"/>
  <c r="F36" i="23"/>
  <c r="H35" i="11"/>
  <c r="J35" i="11"/>
  <c r="I35" i="11"/>
  <c r="D35" i="11"/>
  <c r="G35" i="11"/>
  <c r="E35" i="11"/>
  <c r="A27" i="5"/>
  <c r="A28" i="5"/>
  <c r="A29" i="5"/>
  <c r="A30" i="5"/>
  <c r="A31" i="5"/>
  <c r="D28" i="5"/>
  <c r="D31" i="5"/>
  <c r="F28" i="5"/>
  <c r="A27" i="7"/>
  <c r="A28" i="7"/>
  <c r="A29" i="7"/>
  <c r="A30" i="7"/>
  <c r="A31" i="7"/>
  <c r="D28" i="7"/>
  <c r="D31" i="7"/>
  <c r="F28" i="7"/>
  <c r="E64" i="40"/>
  <c r="A27" i="6"/>
  <c r="A28" i="6"/>
  <c r="A29" i="6"/>
  <c r="A30" i="6"/>
  <c r="A31" i="6"/>
  <c r="D31" i="6"/>
  <c r="D28" i="6"/>
  <c r="F28" i="6"/>
  <c r="F31" i="6"/>
  <c r="D20" i="8"/>
  <c r="F20" i="8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E28" i="5"/>
  <c r="E31" i="5"/>
  <c r="I13" i="2"/>
  <c r="A27" i="9"/>
  <c r="A28" i="9"/>
  <c r="A29" i="9"/>
  <c r="A30" i="9"/>
  <c r="A31" i="9"/>
  <c r="D31" i="9"/>
  <c r="D28" i="9"/>
  <c r="F28" i="9"/>
  <c r="A20" i="3"/>
  <c r="K25" i="2"/>
  <c r="A20" i="26"/>
  <c r="K15" i="22"/>
  <c r="A32" i="109"/>
  <c r="G11" i="38"/>
  <c r="A20" i="13"/>
  <c r="K27" i="2"/>
  <c r="A20" i="25"/>
  <c r="K13" i="22"/>
  <c r="A27" i="4"/>
  <c r="A28" i="4"/>
  <c r="A29" i="4"/>
  <c r="A30" i="4"/>
  <c r="A31" i="4"/>
  <c r="F28" i="4"/>
  <c r="D31" i="4"/>
  <c r="D28" i="4"/>
  <c r="I19" i="2"/>
  <c r="K39" i="2"/>
  <c r="G52" i="40"/>
  <c r="K37" i="2"/>
  <c r="I36" i="24"/>
  <c r="G65" i="113"/>
  <c r="C28" i="5"/>
  <c r="C31" i="5"/>
  <c r="A43" i="82"/>
  <c r="A44" i="82"/>
  <c r="A45" i="82"/>
  <c r="A46" i="82"/>
  <c r="I49" i="82"/>
  <c r="I39" i="82"/>
  <c r="A107" i="82"/>
  <c r="A108" i="82"/>
  <c r="G34" i="66"/>
  <c r="J36" i="24"/>
  <c r="H36" i="24"/>
  <c r="G36" i="24"/>
  <c r="A23" i="24"/>
  <c r="A24" i="24"/>
  <c r="F35" i="11"/>
  <c r="K33" i="11"/>
  <c r="A22" i="11"/>
  <c r="A23" i="11"/>
  <c r="A22" i="10"/>
  <c r="A23" i="10"/>
  <c r="E28" i="9"/>
  <c r="E31" i="9"/>
  <c r="E36" i="9"/>
  <c r="I21" i="2"/>
  <c r="I35" i="2"/>
  <c r="C28" i="9"/>
  <c r="C31" i="9"/>
  <c r="C20" i="8"/>
  <c r="A18" i="8"/>
  <c r="A19" i="8"/>
  <c r="A20" i="8"/>
  <c r="E28" i="7"/>
  <c r="E31" i="7"/>
  <c r="I17" i="2"/>
  <c r="C28" i="7"/>
  <c r="C31" i="7"/>
  <c r="E28" i="6"/>
  <c r="E31" i="6"/>
  <c r="I15" i="2"/>
  <c r="C28" i="6"/>
  <c r="C31" i="6"/>
  <c r="E28" i="4"/>
  <c r="E31" i="4"/>
  <c r="I11" i="2"/>
  <c r="C28" i="4"/>
  <c r="C31" i="4"/>
  <c r="A46" i="40"/>
  <c r="A47" i="40"/>
  <c r="G97" i="113"/>
  <c r="G95" i="113"/>
  <c r="I31" i="2"/>
  <c r="E52" i="40"/>
  <c r="E58" i="40"/>
  <c r="E59" i="40"/>
  <c r="A21" i="8"/>
  <c r="K19" i="2"/>
  <c r="A32" i="6"/>
  <c r="K15" i="2"/>
  <c r="A47" i="82"/>
  <c r="A48" i="82"/>
  <c r="E62" i="40"/>
  <c r="A32" i="4"/>
  <c r="K11" i="2"/>
  <c r="E61" i="40"/>
  <c r="A109" i="82"/>
  <c r="A110" i="82"/>
  <c r="I16" i="114"/>
  <c r="A32" i="7"/>
  <c r="K17" i="2"/>
  <c r="A32" i="5"/>
  <c r="K13" i="2"/>
  <c r="C61" i="146"/>
  <c r="C75" i="146"/>
  <c r="C12" i="146"/>
  <c r="A32" i="9"/>
  <c r="A33" i="9"/>
  <c r="A34" i="9"/>
  <c r="I110" i="82"/>
  <c r="G38" i="66"/>
  <c r="K36" i="24"/>
  <c r="A25" i="24"/>
  <c r="A26" i="24"/>
  <c r="A27" i="24"/>
  <c r="A28" i="24"/>
  <c r="A29" i="24"/>
  <c r="A30" i="24"/>
  <c r="A31" i="24"/>
  <c r="A32" i="24"/>
  <c r="A33" i="24"/>
  <c r="A34" i="24"/>
  <c r="K35" i="11"/>
  <c r="A24" i="11"/>
  <c r="A25" i="11"/>
  <c r="A26" i="11"/>
  <c r="A27" i="11"/>
  <c r="A28" i="11"/>
  <c r="A29" i="11"/>
  <c r="A30" i="11"/>
  <c r="A31" i="11"/>
  <c r="A32" i="11"/>
  <c r="A33" i="11"/>
  <c r="A24" i="10"/>
  <c r="A25" i="10"/>
  <c r="A26" i="10"/>
  <c r="A27" i="10"/>
  <c r="A28" i="10"/>
  <c r="A29" i="10"/>
  <c r="A30" i="10"/>
  <c r="A31" i="10"/>
  <c r="A32" i="10"/>
  <c r="A33" i="10"/>
  <c r="L35" i="10"/>
  <c r="A48" i="40"/>
  <c r="A49" i="40"/>
  <c r="G49" i="40"/>
  <c r="G47" i="40"/>
  <c r="G22" i="113"/>
  <c r="L33" i="10"/>
  <c r="E66" i="40"/>
  <c r="A35" i="9"/>
  <c r="A36" i="9"/>
  <c r="K21" i="2"/>
  <c r="G76" i="113"/>
  <c r="G19" i="111"/>
  <c r="L33" i="11"/>
  <c r="F36" i="9"/>
  <c r="E62" i="146"/>
  <c r="A49" i="82"/>
  <c r="A35" i="24"/>
  <c r="A36" i="24"/>
  <c r="L36" i="24"/>
  <c r="L34" i="24"/>
  <c r="A34" i="11"/>
  <c r="A35" i="11"/>
  <c r="L35" i="11"/>
  <c r="A34" i="10"/>
  <c r="A35" i="10"/>
  <c r="A50" i="40"/>
  <c r="A51" i="40"/>
  <c r="A52" i="40"/>
  <c r="I23" i="69"/>
  <c r="G55" i="113"/>
  <c r="E63" i="146"/>
  <c r="G54" i="40"/>
  <c r="A50" i="82"/>
  <c r="I50" i="82"/>
  <c r="I52" i="82"/>
  <c r="C28" i="109"/>
  <c r="C31" i="109"/>
  <c r="E11" i="38"/>
  <c r="C19" i="146"/>
  <c r="G58" i="40"/>
  <c r="A53" i="40"/>
  <c r="A54" i="40"/>
  <c r="A55" i="40"/>
  <c r="E64" i="146"/>
  <c r="G55" i="40"/>
  <c r="K43" i="2"/>
  <c r="I108" i="82"/>
  <c r="A51" i="82"/>
  <c r="A52" i="82"/>
  <c r="A53" i="82"/>
  <c r="A54" i="82"/>
  <c r="A55" i="82"/>
  <c r="A56" i="40"/>
  <c r="A57" i="40"/>
  <c r="A58" i="40"/>
  <c r="A59" i="40"/>
  <c r="A60" i="40"/>
  <c r="A61" i="40"/>
  <c r="A62" i="40"/>
  <c r="A63" i="40"/>
  <c r="A64" i="40"/>
  <c r="A65" i="40"/>
  <c r="A66" i="40"/>
  <c r="G56" i="40"/>
  <c r="A67" i="40"/>
  <c r="A68" i="40"/>
  <c r="G68" i="40"/>
  <c r="A56" i="82"/>
  <c r="I13" i="69"/>
  <c r="K45" i="2"/>
  <c r="I85" i="82"/>
  <c r="G66" i="40"/>
  <c r="G25" i="66"/>
  <c r="G48" i="40"/>
  <c r="A57" i="82"/>
  <c r="A58" i="82"/>
  <c r="A59" i="82"/>
  <c r="A60" i="82"/>
  <c r="A61" i="82"/>
  <c r="A62" i="82"/>
  <c r="I65" i="82"/>
  <c r="A63" i="82"/>
  <c r="I63" i="82"/>
  <c r="A64" i="82"/>
  <c r="A65" i="82"/>
  <c r="I130" i="82"/>
  <c r="I153" i="82"/>
  <c r="C27" i="71"/>
  <c r="C30" i="71"/>
  <c r="G17" i="69"/>
  <c r="B44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33" i="112"/>
  <c r="E34" i="112"/>
  <c r="E35" i="112"/>
  <c r="E36" i="112"/>
  <c r="E37" i="112"/>
  <c r="E38" i="112"/>
  <c r="E39" i="112"/>
  <c r="E40" i="112"/>
  <c r="E41" i="112"/>
  <c r="E42" i="112"/>
  <c r="E43" i="112"/>
  <c r="E44" i="112"/>
  <c r="E45" i="112"/>
  <c r="E46" i="112"/>
  <c r="E47" i="112"/>
  <c r="E48" i="112"/>
  <c r="E49" i="112"/>
  <c r="E50" i="112"/>
  <c r="E51" i="112"/>
  <c r="E52" i="112"/>
  <c r="E53" i="112"/>
  <c r="E45" i="150"/>
  <c r="E44" i="150"/>
  <c r="E43" i="150"/>
  <c r="E42" i="150"/>
  <c r="A33" i="112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48" i="112"/>
  <c r="A49" i="112"/>
  <c r="A50" i="112"/>
  <c r="A51" i="112"/>
  <c r="A52" i="112"/>
  <c r="A53" i="112"/>
  <c r="D48" i="112"/>
  <c r="D52" i="112"/>
  <c r="G36" i="114"/>
  <c r="G38" i="114"/>
  <c r="G40" i="114"/>
  <c r="E34" i="66"/>
  <c r="C15" i="135"/>
  <c r="D15" i="135"/>
  <c r="E15" i="135"/>
  <c r="G14" i="11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D42" i="84"/>
  <c r="D43" i="84"/>
  <c r="D44" i="84"/>
  <c r="D45" i="84"/>
  <c r="D46" i="84"/>
  <c r="D47" i="84"/>
  <c r="D48" i="84"/>
  <c r="D49" i="84"/>
  <c r="C21" i="146"/>
  <c r="A50" i="84"/>
  <c r="A51" i="84"/>
  <c r="A52" i="84"/>
  <c r="A53" i="84"/>
  <c r="A54" i="84"/>
  <c r="A55" i="84"/>
  <c r="A60" i="84"/>
  <c r="A61" i="84"/>
  <c r="A62" i="84"/>
  <c r="A63" i="84"/>
  <c r="A64" i="84"/>
  <c r="A65" i="84"/>
  <c r="D50" i="84"/>
  <c r="D51" i="84"/>
  <c r="D52" i="84"/>
  <c r="D53" i="84"/>
  <c r="D54" i="84"/>
  <c r="D55" i="84"/>
  <c r="D61" i="84"/>
  <c r="D62" i="84"/>
  <c r="D63" i="84"/>
  <c r="D64" i="84"/>
  <c r="D65" i="84"/>
  <c r="C29" i="70"/>
  <c r="C32" i="70"/>
  <c r="I87" i="82"/>
  <c r="G11" i="69"/>
  <c r="F31" i="156"/>
  <c r="H20" i="156"/>
  <c r="H26" i="156"/>
  <c r="H27" i="156"/>
  <c r="H22" i="156"/>
  <c r="H29" i="156"/>
  <c r="H25" i="156"/>
  <c r="H30" i="156"/>
  <c r="H23" i="156"/>
  <c r="H28" i="156"/>
  <c r="H21" i="156"/>
  <c r="G31" i="156"/>
  <c r="H24" i="156"/>
  <c r="H31" i="156"/>
  <c r="D16" i="159"/>
  <c r="E16" i="159"/>
  <c r="F17" i="158"/>
  <c r="H17" i="158"/>
  <c r="F19" i="158"/>
  <c r="F21" i="158"/>
  <c r="F20" i="158"/>
  <c r="F18" i="158"/>
  <c r="G17" i="158"/>
  <c r="I17" i="158"/>
  <c r="E18" i="158"/>
  <c r="H18" i="158"/>
  <c r="G18" i="158"/>
  <c r="I18" i="158"/>
  <c r="E19" i="158"/>
  <c r="H19" i="158"/>
  <c r="G19" i="158"/>
  <c r="I19" i="158"/>
  <c r="E20" i="158"/>
  <c r="H20" i="158"/>
  <c r="G20" i="158"/>
  <c r="I20" i="158"/>
  <c r="E21" i="158"/>
  <c r="H21" i="158"/>
  <c r="G21" i="158"/>
  <c r="I21" i="158"/>
  <c r="E22" i="158"/>
  <c r="H22" i="158"/>
  <c r="G22" i="158"/>
  <c r="I22" i="158"/>
  <c r="E23" i="158"/>
  <c r="H23" i="158"/>
  <c r="G23" i="158"/>
  <c r="I23" i="158"/>
  <c r="E24" i="158"/>
  <c r="H24" i="158"/>
  <c r="G24" i="158"/>
  <c r="I24" i="158"/>
  <c r="E25" i="158"/>
  <c r="H25" i="158"/>
  <c r="G25" i="158"/>
  <c r="I25" i="158"/>
  <c r="E26" i="158"/>
  <c r="H26" i="158"/>
  <c r="G26" i="158"/>
  <c r="I26" i="158"/>
  <c r="E27" i="158"/>
  <c r="H27" i="158"/>
  <c r="G27" i="158"/>
  <c r="I27" i="158"/>
  <c r="E28" i="158"/>
  <c r="H28" i="158"/>
  <c r="H30" i="158"/>
  <c r="G28" i="158"/>
  <c r="I28" i="158"/>
  <c r="C21" i="112"/>
  <c r="C44" i="112"/>
  <c r="A12" i="153"/>
  <c r="E12" i="42"/>
  <c r="F12" i="42" s="1"/>
  <c r="E51" i="42"/>
  <c r="E22" i="40"/>
  <c r="A16" i="34"/>
  <c r="A17" i="34"/>
  <c r="K17" i="34"/>
  <c r="E13" i="34"/>
  <c r="I15" i="34"/>
  <c r="I16" i="165"/>
  <c r="E11" i="34"/>
  <c r="E17" i="34"/>
  <c r="G13" i="34"/>
  <c r="I13" i="34"/>
  <c r="I16" i="167"/>
  <c r="G11" i="34"/>
  <c r="E15" i="75"/>
  <c r="E14" i="75"/>
  <c r="G27" i="82"/>
  <c r="E47" i="82"/>
  <c r="C47" i="82"/>
  <c r="C64" i="84"/>
  <c r="E12" i="153"/>
  <c r="A13" i="153"/>
  <c r="A18" i="34"/>
  <c r="A19" i="34"/>
  <c r="A20" i="34"/>
  <c r="A21" i="34"/>
  <c r="E24" i="146"/>
  <c r="I11" i="34"/>
  <c r="I17" i="34"/>
  <c r="C24" i="146"/>
  <c r="C26" i="146"/>
  <c r="G17" i="34"/>
  <c r="E17" i="75"/>
  <c r="E21" i="75"/>
  <c r="G86" i="82"/>
  <c r="E13" i="153"/>
  <c r="A14" i="153"/>
  <c r="A22" i="34"/>
  <c r="A23" i="34"/>
  <c r="E25" i="146"/>
  <c r="A15" i="153"/>
  <c r="E14" i="153"/>
  <c r="A16" i="153"/>
  <c r="E15" i="153"/>
  <c r="A17" i="153"/>
  <c r="E16" i="153"/>
  <c r="A18" i="153"/>
  <c r="E17" i="153"/>
  <c r="A19" i="153"/>
  <c r="E18" i="153"/>
  <c r="A20" i="153"/>
  <c r="E19" i="153"/>
  <c r="A21" i="153"/>
  <c r="E20" i="153"/>
  <c r="A22" i="153"/>
  <c r="E21" i="153"/>
  <c r="A23" i="153"/>
  <c r="E22" i="153"/>
  <c r="A24" i="153"/>
  <c r="E23" i="153"/>
  <c r="A25" i="153"/>
  <c r="E24" i="153"/>
  <c r="A26" i="153"/>
  <c r="E25" i="153"/>
  <c r="A27" i="153"/>
  <c r="E26" i="153"/>
  <c r="A28" i="153"/>
  <c r="E27" i="153"/>
  <c r="A29" i="153"/>
  <c r="E28" i="153"/>
  <c r="A30" i="153"/>
  <c r="E29" i="153"/>
  <c r="A31" i="153"/>
  <c r="E30" i="153"/>
  <c r="E31" i="153"/>
  <c r="A32" i="153"/>
  <c r="A33" i="153"/>
  <c r="E32" i="153"/>
  <c r="A34" i="153"/>
  <c r="E33" i="153"/>
  <c r="A35" i="153"/>
  <c r="E34" i="153"/>
  <c r="A36" i="153"/>
  <c r="E35" i="153"/>
  <c r="A37" i="153"/>
  <c r="E36" i="153"/>
  <c r="A38" i="153"/>
  <c r="E37" i="153"/>
  <c r="A39" i="153"/>
  <c r="E38" i="153"/>
  <c r="A40" i="153"/>
  <c r="E39" i="153"/>
  <c r="A41" i="153"/>
  <c r="E40" i="153"/>
  <c r="A42" i="153"/>
  <c r="E41" i="153"/>
  <c r="A43" i="153"/>
  <c r="E42" i="153"/>
  <c r="A44" i="153"/>
  <c r="E43" i="153"/>
  <c r="A45" i="153"/>
  <c r="E44" i="153"/>
  <c r="E45" i="153"/>
  <c r="A46" i="153"/>
  <c r="A47" i="153"/>
  <c r="E46" i="153"/>
  <c r="A48" i="153"/>
  <c r="E47" i="153"/>
  <c r="A49" i="153"/>
  <c r="E48" i="153"/>
  <c r="A50" i="153"/>
  <c r="E49" i="153"/>
  <c r="A51" i="153"/>
  <c r="E50" i="153"/>
  <c r="E51" i="153"/>
  <c r="G12" i="40"/>
  <c r="A52" i="153"/>
  <c r="E52" i="153"/>
  <c r="E43" i="40" l="1"/>
  <c r="E45" i="40" s="1"/>
  <c r="H35" i="42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H47" i="42" s="1"/>
  <c r="H48" i="42" s="1"/>
  <c r="H49" i="42" s="1"/>
  <c r="H50" i="42" s="1"/>
  <c r="H51" i="42" s="1"/>
  <c r="H52" i="42" s="1"/>
  <c r="H53" i="42" s="1"/>
  <c r="H54" i="42" s="1"/>
  <c r="H55" i="42" s="1"/>
  <c r="H56" i="42" s="1"/>
  <c r="E26" i="42"/>
  <c r="E30" i="42" s="1"/>
  <c r="F16" i="42"/>
  <c r="F26" i="42" s="1"/>
  <c r="F30" i="42" s="1"/>
  <c r="G44" i="40"/>
  <c r="A16" i="42"/>
  <c r="A17" i="42" s="1"/>
  <c r="A18" i="42" s="1"/>
  <c r="A19" i="42" s="1"/>
  <c r="A20" i="42" s="1"/>
  <c r="A21" i="42" s="1"/>
  <c r="A22" i="42" s="1"/>
  <c r="A23" i="42" s="1"/>
  <c r="A24" i="42" s="1"/>
  <c r="E22" i="41"/>
  <c r="F22" i="41" s="1"/>
  <c r="E23" i="40"/>
  <c r="E25" i="40"/>
  <c r="E27" i="40" s="1"/>
  <c r="E22" i="69" s="1"/>
  <c r="H63" i="4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H75" i="41" s="1"/>
  <c r="F36" i="41"/>
  <c r="G27" i="41"/>
  <c r="A26" i="41"/>
  <c r="A27" i="41" s="1"/>
  <c r="E20" i="41"/>
  <c r="E37" i="41"/>
  <c r="F37" i="41" s="1"/>
  <c r="E68" i="41"/>
  <c r="E59" i="150"/>
  <c r="G13" i="45"/>
  <c r="D49" i="82"/>
  <c r="G49" i="82" s="1"/>
  <c r="C50" i="82"/>
  <c r="G26" i="42" l="1"/>
  <c r="A25" i="42"/>
  <c r="A26" i="42" s="1"/>
  <c r="E50" i="113"/>
  <c r="A28" i="41"/>
  <c r="A29" i="41" s="1"/>
  <c r="A30" i="41" s="1"/>
  <c r="E27" i="41"/>
  <c r="F20" i="41"/>
  <c r="F27" i="41" s="1"/>
  <c r="F41" i="41"/>
  <c r="E41" i="41"/>
  <c r="E15" i="45"/>
  <c r="E13" i="45" s="1"/>
  <c r="E25" i="45" s="1"/>
  <c r="E27" i="45" s="1"/>
  <c r="D48" i="82"/>
  <c r="G48" i="82" s="1"/>
  <c r="G52" i="82" s="1"/>
  <c r="G85" i="82" s="1"/>
  <c r="G97" i="82" s="1"/>
  <c r="D47" i="82"/>
  <c r="A27" i="42" l="1"/>
  <c r="A28" i="42" s="1"/>
  <c r="A29" i="42" s="1"/>
  <c r="A30" i="42" s="1"/>
  <c r="F43" i="41"/>
  <c r="F47" i="41" s="1"/>
  <c r="E43" i="41"/>
  <c r="E47" i="41" s="1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I19" i="22"/>
  <c r="I33" i="2"/>
  <c r="E36" i="66"/>
  <c r="E38" i="66" s="1"/>
  <c r="E65" i="113" s="1"/>
  <c r="E19" i="46"/>
  <c r="E46" i="40"/>
  <c r="E47" i="40" s="1"/>
  <c r="D50" i="82"/>
  <c r="G47" i="82"/>
  <c r="G50" i="82" s="1"/>
  <c r="G108" i="82" s="1"/>
  <c r="G30" i="42" l="1"/>
  <c r="G30" i="40"/>
  <c r="A31" i="42"/>
  <c r="A32" i="42" s="1"/>
  <c r="A33" i="42" s="1"/>
  <c r="A34" i="42" s="1"/>
  <c r="A42" i="41"/>
  <c r="A43" i="41" s="1"/>
  <c r="G43" i="41"/>
  <c r="G41" i="41"/>
  <c r="E21" i="46"/>
  <c r="E23" i="46"/>
  <c r="E25" i="46"/>
  <c r="I41" i="2"/>
  <c r="I37" i="2"/>
  <c r="I39" i="2"/>
  <c r="I21" i="22"/>
  <c r="I23" i="22"/>
  <c r="C70" i="146" s="1"/>
  <c r="I25" i="22"/>
  <c r="C71" i="146" s="1"/>
  <c r="A35" i="42" l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44" i="41"/>
  <c r="A45" i="41" s="1"/>
  <c r="A46" i="41" s="1"/>
  <c r="A47" i="41" s="1"/>
  <c r="I27" i="22"/>
  <c r="C69" i="146"/>
  <c r="C72" i="146" s="1"/>
  <c r="E54" i="40"/>
  <c r="C63" i="146"/>
  <c r="C77" i="146" s="1"/>
  <c r="C14" i="146" s="1"/>
  <c r="E83" i="113" s="1"/>
  <c r="I43" i="2"/>
  <c r="I45" i="2" s="1"/>
  <c r="G13" i="69" s="1"/>
  <c r="C62" i="146"/>
  <c r="C64" i="146"/>
  <c r="C78" i="146" s="1"/>
  <c r="C15" i="146" s="1"/>
  <c r="E85" i="113" s="1"/>
  <c r="E55" i="40"/>
  <c r="E27" i="46"/>
  <c r="E93" i="113" s="1"/>
  <c r="G47" i="41" l="1"/>
  <c r="A48" i="41"/>
  <c r="A49" i="41" s="1"/>
  <c r="A50" i="41" s="1"/>
  <c r="A51" i="41" s="1"/>
  <c r="A52" i="41" s="1"/>
  <c r="G15" i="40"/>
  <c r="C65" i="146"/>
  <c r="C76" i="146"/>
  <c r="G15" i="69"/>
  <c r="G19" i="69"/>
  <c r="E87" i="113"/>
  <c r="E56" i="40"/>
  <c r="E68" i="40" s="1"/>
  <c r="A53" i="41" l="1"/>
  <c r="G17" i="40"/>
  <c r="E72" i="113"/>
  <c r="C30" i="146"/>
  <c r="C29" i="146"/>
  <c r="E71" i="113"/>
  <c r="E48" i="40"/>
  <c r="E49" i="40" s="1"/>
  <c r="E25" i="66"/>
  <c r="E27" i="66" s="1"/>
  <c r="E60" i="113" s="1"/>
  <c r="C79" i="146"/>
  <c r="C13" i="146"/>
  <c r="C16" i="146" s="1"/>
  <c r="E47" i="113" s="1"/>
  <c r="A54" i="41" l="1"/>
  <c r="G18" i="40"/>
  <c r="E62" i="113"/>
  <c r="E16" i="113" s="1"/>
  <c r="E52" i="113"/>
  <c r="E12" i="113" s="1"/>
  <c r="E67" i="113"/>
  <c r="E18" i="113" s="1"/>
  <c r="E23" i="69"/>
  <c r="E25" i="69" s="1"/>
  <c r="E29" i="69" s="1"/>
  <c r="E55" i="113"/>
  <c r="E57" i="113" s="1"/>
  <c r="E14" i="113" s="1"/>
  <c r="A55" i="41" l="1"/>
  <c r="G19" i="40"/>
  <c r="C31" i="146"/>
  <c r="C32" i="146" s="1"/>
  <c r="C36" i="146" s="1"/>
  <c r="G88" i="82" s="1"/>
  <c r="E73" i="113"/>
  <c r="E74" i="113" s="1"/>
  <c r="A56" i="41" l="1"/>
  <c r="G20" i="40"/>
  <c r="G99" i="82"/>
  <c r="G91" i="82"/>
  <c r="G100" i="82" s="1"/>
  <c r="G21" i="40" l="1"/>
  <c r="A57" i="41"/>
  <c r="A58" i="41" s="1"/>
  <c r="A59" i="41" s="1"/>
  <c r="A60" i="41" s="1"/>
  <c r="A61" i="41" s="1"/>
  <c r="A62" i="41" s="1"/>
  <c r="A63" i="41" s="1"/>
  <c r="G103" i="82"/>
  <c r="G106" i="82" s="1"/>
  <c r="G110" i="82" s="1"/>
  <c r="A64" i="41" l="1"/>
  <c r="G22" i="40"/>
  <c r="G16" i="114"/>
  <c r="G18" i="114" s="1"/>
  <c r="G42" i="114" s="1"/>
  <c r="C15" i="112" s="1"/>
  <c r="C38" i="112" s="1"/>
  <c r="E19" i="111"/>
  <c r="E21" i="111" s="1"/>
  <c r="E23" i="111" s="1"/>
  <c r="E25" i="111" s="1"/>
  <c r="E27" i="111" s="1"/>
  <c r="C11" i="112" s="1"/>
  <c r="E76" i="113"/>
  <c r="A65" i="41" l="1"/>
  <c r="G23" i="40"/>
  <c r="C34" i="112"/>
  <c r="E89" i="113"/>
  <c r="E91" i="113" s="1"/>
  <c r="E95" i="113" s="1"/>
  <c r="E97" i="113" s="1"/>
  <c r="E22" i="113" s="1"/>
  <c r="E78" i="113"/>
  <c r="E80" i="113" s="1"/>
  <c r="E20" i="113" s="1"/>
  <c r="G24" i="40" l="1"/>
  <c r="A66" i="41"/>
  <c r="E24" i="113"/>
  <c r="E26" i="113" s="1"/>
  <c r="E28" i="113" s="1"/>
  <c r="E33" i="113" s="1"/>
  <c r="E35" i="113" s="1"/>
  <c r="C13" i="112" s="1"/>
  <c r="A67" i="41" l="1"/>
  <c r="A68" i="41" s="1"/>
  <c r="A69" i="41" s="1"/>
  <c r="A70" i="41" s="1"/>
  <c r="A71" i="41" s="1"/>
  <c r="A72" i="41" s="1"/>
  <c r="A73" i="41" s="1"/>
  <c r="A74" i="41" s="1"/>
  <c r="A75" i="41" s="1"/>
  <c r="G25" i="40"/>
  <c r="C36" i="112"/>
  <c r="C40" i="112" s="1"/>
  <c r="C17" i="112"/>
  <c r="D19" i="156" l="1"/>
  <c r="D29" i="156" s="1"/>
  <c r="I29" i="156" s="1"/>
  <c r="D28" i="156" l="1"/>
  <c r="I28" i="156" s="1"/>
  <c r="I19" i="156"/>
  <c r="K19" i="156" s="1"/>
  <c r="D22" i="156"/>
  <c r="I22" i="156" s="1"/>
  <c r="D21" i="156"/>
  <c r="I21" i="156" s="1"/>
  <c r="D20" i="156"/>
  <c r="I20" i="156" s="1"/>
  <c r="D27" i="156"/>
  <c r="I27" i="156" s="1"/>
  <c r="D25" i="156"/>
  <c r="I25" i="156" s="1"/>
  <c r="D23" i="156"/>
  <c r="I23" i="156" s="1"/>
  <c r="D26" i="156"/>
  <c r="I26" i="156" s="1"/>
  <c r="D24" i="156"/>
  <c r="I24" i="156" s="1"/>
  <c r="D30" i="156"/>
  <c r="I30" i="156" s="1"/>
  <c r="I31" i="156" l="1"/>
  <c r="L19" i="156"/>
  <c r="M19" i="156" s="1"/>
  <c r="K20" i="156" s="1"/>
  <c r="L20" i="156" s="1"/>
  <c r="M20" i="156" s="1"/>
  <c r="D31" i="156"/>
  <c r="K21" i="156" l="1"/>
  <c r="L21" i="156" s="1"/>
  <c r="M21" i="156" l="1"/>
  <c r="K22" i="156" s="1"/>
  <c r="L22" i="156" l="1"/>
  <c r="M22" i="156" s="1"/>
  <c r="K23" i="156" l="1"/>
  <c r="L23" i="156" s="1"/>
  <c r="M23" i="156" s="1"/>
  <c r="K24" i="156" s="1"/>
  <c r="L24" i="156" l="1"/>
  <c r="M24" i="156" s="1"/>
  <c r="K25" i="156" s="1"/>
  <c r="L25" i="156" l="1"/>
  <c r="M25" i="156" s="1"/>
  <c r="K26" i="156" s="1"/>
  <c r="L26" i="156" s="1"/>
  <c r="M26" i="156" l="1"/>
  <c r="K27" i="156" l="1"/>
  <c r="L27" i="156" l="1"/>
  <c r="M27" i="156" s="1"/>
  <c r="K28" i="156" l="1"/>
  <c r="L28" i="156" s="1"/>
  <c r="M28" i="156" l="1"/>
  <c r="K29" i="156" l="1"/>
  <c r="L29" i="156" s="1"/>
  <c r="M29" i="156" l="1"/>
  <c r="K30" i="156" l="1"/>
  <c r="L30" i="156" s="1"/>
  <c r="L31" i="156" s="1"/>
  <c r="M30" i="156" l="1"/>
  <c r="C19" i="112" s="1"/>
  <c r="C42" i="112" l="1"/>
  <c r="C48" i="112" s="1"/>
  <c r="C23" i="112"/>
  <c r="C27" i="112" s="1"/>
  <c r="C52" i="112" l="1"/>
</calcChain>
</file>

<file path=xl/sharedStrings.xml><?xml version="1.0" encoding="utf-8"?>
<sst xmlns="http://schemas.openxmlformats.org/spreadsheetml/2006/main" count="2504" uniqueCount="1045">
  <si>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</si>
  <si>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</si>
  <si>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</si>
  <si>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</si>
  <si>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</si>
  <si>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</si>
  <si>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</si>
  <si>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</si>
  <si>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</si>
  <si>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</si>
  <si>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</si>
  <si>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</si>
  <si>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</si>
  <si>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</si>
  <si>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</si>
  <si>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</si>
  <si>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</si>
  <si>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</si>
  <si>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</si>
  <si>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</si>
  <si>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</si>
  <si>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</si>
  <si>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</si>
  <si>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A. Derivation of Direct Maintenance Expense Allocated to Citizens</t>
  </si>
  <si>
    <t xml:space="preserve">Total Direct Maintenance Cost  </t>
  </si>
  <si>
    <t>Citizens' Share of Direct Maintenance</t>
  </si>
  <si>
    <t xml:space="preserve">     Citizens Direct Maintenance</t>
  </si>
  <si>
    <t>One Eighth O&amp;M Rule</t>
  </si>
  <si>
    <t>FERC Method = 1/8 of O&amp;M Expense</t>
  </si>
  <si>
    <t xml:space="preserve">     Citizens Portion of Cash Working Capital</t>
  </si>
  <si>
    <t>Cost of Capital Rate</t>
  </si>
  <si>
    <t>Return and Associated Income Taxes</t>
  </si>
  <si>
    <t xml:space="preserve">     Subtotal of Citizens Direct Maintenance Excluding FF</t>
  </si>
  <si>
    <t>Transmission Related Municipal Franchise Fees Expense</t>
  </si>
  <si>
    <t xml:space="preserve">     Total Direct Maintenance Expense Including FF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</si>
  <si>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</si>
  <si>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</si>
  <si>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</si>
  <si>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</si>
  <si>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</si>
  <si>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</si>
  <si>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</si>
  <si>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</si>
  <si>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</si>
  <si>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</si>
  <si>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</si>
  <si>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</si>
  <si>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</si>
  <si>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</si>
  <si>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</si>
  <si>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</si>
  <si>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</si>
  <si>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</si>
  <si>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</si>
  <si>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</si>
  <si>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</si>
  <si>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</si>
  <si>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</si>
  <si>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</si>
  <si>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</si>
  <si>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</si>
  <si>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</si>
  <si>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</si>
  <si>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</si>
  <si>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</si>
  <si>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</si>
  <si>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</si>
  <si>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</si>
  <si>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</si>
  <si>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</si>
  <si>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</si>
  <si>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</si>
  <si>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</si>
  <si>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</si>
  <si>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</si>
  <si>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</si>
  <si>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</si>
  <si>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</si>
  <si>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</si>
  <si>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</si>
  <si>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</si>
  <si>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</si>
  <si>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</si>
  <si>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</si>
  <si>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</si>
  <si>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</si>
  <si>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</si>
  <si>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</si>
  <si>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</si>
  <si>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</si>
  <si>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</si>
  <si>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</si>
  <si>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</si>
  <si>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</si>
  <si>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</si>
  <si>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</si>
  <si>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</si>
  <si>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</si>
  <si>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</si>
  <si>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</si>
  <si>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</si>
  <si>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</si>
  <si>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</si>
  <si>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</si>
  <si>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</si>
  <si>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</si>
  <si>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</si>
  <si>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</si>
  <si>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</si>
  <si>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</si>
  <si>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</si>
  <si>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</si>
  <si>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</si>
  <si>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</si>
  <si>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</si>
  <si>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</si>
  <si>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</si>
  <si>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</si>
  <si>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</si>
  <si>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</si>
  <si>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</si>
  <si>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</si>
  <si>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</si>
  <si>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</si>
  <si>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</si>
  <si>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</si>
  <si>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</si>
  <si>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</si>
  <si>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</si>
  <si>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</si>
  <si>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</si>
  <si>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</si>
  <si>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</si>
  <si>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</si>
  <si>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</si>
  <si>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</si>
  <si>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</si>
  <si>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</si>
  <si>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</si>
  <si>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</si>
  <si>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</si>
  <si>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</si>
  <si>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</si>
  <si>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</si>
  <si>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</si>
  <si>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</si>
  <si>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</si>
  <si>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</si>
  <si>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</si>
  <si>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</si>
  <si>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</si>
  <si>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</si>
  <si>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</si>
  <si>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Transmission Revenues Data to Reflect Changed Rates</t>
  </si>
  <si>
    <t>Prior Cycle</t>
  </si>
  <si>
    <t>Cumulative Overcollection (-) or</t>
  </si>
  <si>
    <t>True Up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</si>
  <si>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</si>
  <si>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</si>
  <si>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</si>
  <si>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</si>
  <si>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</si>
  <si>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</si>
  <si>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</si>
  <si>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</si>
  <si>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</si>
  <si>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</si>
  <si>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</si>
  <si>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</si>
  <si>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</si>
  <si>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</si>
  <si>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</si>
  <si>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</si>
  <si>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</si>
  <si>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</si>
  <si>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</si>
  <si>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Balance</t>
  </si>
  <si>
    <t>Amortization</t>
  </si>
  <si>
    <t>Principal</t>
  </si>
  <si>
    <t>Total Base Period Interest and Current Year Interest</t>
  </si>
  <si>
    <t>Rate is an average of the base period FERC Rates presented in the Section 4a True-Up calculation in Column 8 to derive a more accurate and consistent amortization amount (Column 4).</t>
  </si>
  <si>
    <t>The Beginning Balance  is: 1) the balance in Column 6; Line 11 from the Interest True-Up Base Period for January; and 2) the balance from previous month in Column 7 of this workpaper for all</t>
  </si>
  <si>
    <t>subsequent months.</t>
  </si>
  <si>
    <t>Beginning Balance/{[(1+Rate)^12-1]/[Rate*(1+Rate)^12]}.</t>
  </si>
  <si>
    <t xml:space="preserve"> </t>
  </si>
  <si>
    <t>Statement AD</t>
  </si>
  <si>
    <t>Cost of Plant</t>
  </si>
  <si>
    <t>FERC Form 1</t>
  </si>
  <si>
    <t>(c) = [(a)+(b)]/2</t>
  </si>
  <si>
    <t>Page; Line; Col.</t>
  </si>
  <si>
    <t>Average Balance</t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</si>
  <si>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</si>
  <si>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</si>
  <si>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</si>
  <si>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</si>
  <si>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t xml:space="preserve">     Total Plant in Service 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</si>
  <si>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</si>
  <si>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</si>
  <si>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</si>
  <si>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</si>
  <si>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</si>
  <si>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</si>
  <si>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The balances for Steam, Nuclear, Hydraulic, Other Production, Transmission, and Incentive Transmission plant are derived based on a 13-month average balance.</t>
  </si>
  <si>
    <t>The balances for Electric Miscellaneous Intangible, Distribution, General and Common plant are derived based on a simple average balance using beginning and ending year balances.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</si>
  <si>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</si>
  <si>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</si>
  <si>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Used to allocate all elements of working capital, other than working cash.</t>
  </si>
  <si>
    <t>STATEMENT AD</t>
  </si>
  <si>
    <t>COST OF PLANT</t>
  </si>
  <si>
    <t>STEAM PRODUCTION</t>
  </si>
  <si>
    <t>Steam</t>
  </si>
  <si>
    <t>Production</t>
  </si>
  <si>
    <t>Per Book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</si>
  <si>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</si>
  <si>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</si>
  <si>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</si>
  <si>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</si>
  <si>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</si>
  <si>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</si>
  <si>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</si>
  <si>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</si>
  <si>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</si>
  <si>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</si>
  <si>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</si>
  <si>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</si>
  <si>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</si>
  <si>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</si>
  <si>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</si>
  <si>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NUCLEAR PRODUCTION</t>
  </si>
  <si>
    <t>Nuclear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</si>
  <si>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</si>
  <si>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</si>
  <si>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</si>
  <si>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</si>
  <si>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</si>
  <si>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</si>
  <si>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</si>
  <si>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Beginning and End Period Average</t>
  </si>
  <si>
    <t>TRANSMISSION PLANT</t>
  </si>
  <si>
    <t>Transmission</t>
  </si>
  <si>
    <t>Total Transmission Plant Cost Average Balance</t>
  </si>
  <si>
    <t>Represents the lease amount for the term of service that is added to the 13-Month Average Balance for Transmission ratemaking.</t>
  </si>
  <si>
    <r>
      <t xml:space="preserve">Ratemaking </t>
    </r>
    <r>
      <rPr>
        <b/>
        <vertAlign val="superscript"/>
        <sz val="12"/>
        <rFont val="Times New Roman"/>
        <family val="1"/>
      </rPr>
      <t>1</t>
    </r>
  </si>
  <si>
    <t>Represents the monthly Citizens Lease amount for term of service.</t>
  </si>
  <si>
    <t>TRANSMISSION FUNCTIONALIZATION STUDY</t>
  </si>
  <si>
    <t>DERIVATION OF TRANSMISSION RELATED PLANT DOLLARS</t>
  </si>
  <si>
    <t>(1)</t>
  </si>
  <si>
    <t>(2)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</si>
  <si>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</si>
  <si>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</si>
  <si>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</si>
  <si>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</si>
  <si>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</si>
  <si>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</si>
  <si>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</si>
  <si>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</si>
  <si>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</si>
  <si>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Adjusted Book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</si>
  <si>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</si>
  <si>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</si>
  <si>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</si>
  <si>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</si>
  <si>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</si>
  <si>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</si>
  <si>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</si>
  <si>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</si>
  <si>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</si>
  <si>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</si>
  <si>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</si>
  <si>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</si>
  <si>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</si>
  <si>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</si>
  <si>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</si>
  <si>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</si>
  <si>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</si>
  <si>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</si>
  <si>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</si>
  <si>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</si>
  <si>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</si>
  <si>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</si>
  <si>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</si>
  <si>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These represent plant transfers to comply with FERC Order No. 888 and reflect the adjusted Transmission plant balances.</t>
  </si>
  <si>
    <t>INCENTIVE TRANSMISSION PLANT</t>
  </si>
  <si>
    <t>Incentive</t>
  </si>
  <si>
    <t xml:space="preserve">Transmission </t>
  </si>
  <si>
    <t>Ratemaking</t>
  </si>
  <si>
    <t>ELECTRIC MISCELLANEOUS INTANGIBLE PLANT</t>
  </si>
  <si>
    <t>Adjusted FERC</t>
  </si>
  <si>
    <t>Intangible Plant</t>
  </si>
  <si>
    <t>GENERAL PLANT</t>
  </si>
  <si>
    <t>General Plant</t>
  </si>
  <si>
    <t>COMMON PLANT</t>
  </si>
  <si>
    <t>Total Common Plant Per Book</t>
  </si>
  <si>
    <t>Electric Split of Common Utility Plant</t>
  </si>
  <si>
    <t>Total Common Plant to Electric Per Book</t>
  </si>
  <si>
    <t>Statement AE</t>
  </si>
  <si>
    <t>Accumulated Depreciation and Amortization</t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</si>
  <si>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</si>
  <si>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</si>
  <si>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t>Transmission Related Electric Misc. Intangible Plant Amortization Reserve</t>
  </si>
  <si>
    <t>Transmission Related General Plant Depreciation Reserve</t>
  </si>
  <si>
    <t>Transmission Related Common Plant Depreciation Reserve</t>
  </si>
  <si>
    <t xml:space="preserve">     Total Transmission Related Depreciation Reserve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</si>
  <si>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</si>
  <si>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Shall be Zero</t>
  </si>
  <si>
    <t>The depreciation reserve for Transmission and Incentive Transmission plant is derived based on a 13-month average balance.</t>
  </si>
  <si>
    <t>The depreciation reserve for Electric Miscellaneous Intangible, General and Common plant is derived based on a simple average of beginning and end of year balances.</t>
  </si>
  <si>
    <t>The amounts stated above are ratemaking utility plant in service and a result of implementing the "Seven-Element Adjustment Factor" which reflects transfers between core electric functional areas.</t>
  </si>
  <si>
    <t>STATEMENT AE</t>
  </si>
  <si>
    <t>ACCUMULATED DEPRECIATION AND AMORTIZATION</t>
  </si>
  <si>
    <t>Reserves</t>
  </si>
  <si>
    <t>Add: Citizens Weighted Average Accumulated Depreciation</t>
  </si>
  <si>
    <t>Total Transmission Plant Accumulated Depreciation Average Balance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</si>
  <si>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</si>
  <si>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</si>
  <si>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Represents the monthly accumulated depreciation and amortization on the Citizens Lease amount for term of service.</t>
  </si>
  <si>
    <t xml:space="preserve">DERIVATION OF TRANSMISSION RELATED </t>
  </si>
  <si>
    <t>Account 108</t>
  </si>
  <si>
    <t>Reserves Reclass</t>
  </si>
  <si>
    <t>as Steam Prod.</t>
  </si>
  <si>
    <t>as Other Prod.</t>
  </si>
  <si>
    <t>as Nuclear</t>
  </si>
  <si>
    <t>These represent plant transfers to comply with FERC Order No. 888 and reflect the adjusted plant accumulated depreciation and amortization balances.</t>
  </si>
  <si>
    <t>Intangible Reserve</t>
  </si>
  <si>
    <t>General Reserve</t>
  </si>
  <si>
    <t>Total Common Reserves to Electric Per Book</t>
  </si>
  <si>
    <t>Deferred Credits</t>
  </si>
  <si>
    <t>FERC Account 190</t>
  </si>
  <si>
    <t>FERC Account 282</t>
  </si>
  <si>
    <t>FERC Account 283</t>
  </si>
  <si>
    <t>Incentive Transmission Plant ADIT</t>
  </si>
  <si>
    <t>Transmission Plant Abandoned ADIT</t>
  </si>
  <si>
    <t>Incentive Transmission Plant Abandoned Project Cost ADIT</t>
  </si>
  <si>
    <t>Statement AF is utilized in the derivation of Transmission Rate Base for use in Statement AV.</t>
  </si>
  <si>
    <t xml:space="preserve">STATEMENT AF </t>
  </si>
  <si>
    <t>ACCUMULATED DEFERRED INCOME TAXES - ELECTRIC TRANSMISSION</t>
  </si>
  <si>
    <t>(c)</t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</si>
  <si>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</si>
  <si>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</si>
  <si>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</si>
  <si>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</si>
  <si>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</si>
  <si>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</si>
  <si>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Account 190 (Non-Citizens)</t>
  </si>
  <si>
    <t xml:space="preserve">   Compensation Related Items</t>
  </si>
  <si>
    <t xml:space="preserve">   Post Retirement Benefits</t>
  </si>
  <si>
    <t xml:space="preserve">   Net Operating Loss</t>
  </si>
  <si>
    <t xml:space="preserve">     Total of Account 190</t>
  </si>
  <si>
    <t>Account 282 (Non-Citizens)</t>
  </si>
  <si>
    <t xml:space="preserve">   Accumulated Depreciation Timing Differences</t>
  </si>
  <si>
    <t xml:space="preserve">     Total of Account 282</t>
  </si>
  <si>
    <t>Account 283 (Non-Citizens)</t>
  </si>
  <si>
    <t xml:space="preserve">   Ad Valorem Taxes</t>
  </si>
  <si>
    <t xml:space="preserve">     Total of Account 283</t>
  </si>
  <si>
    <t>Account 190 (Citizens)</t>
  </si>
  <si>
    <t>Account 282 (Citizens)</t>
  </si>
  <si>
    <t>Account 283 (Citizens)</t>
  </si>
  <si>
    <t>Accumulated Deferred Income Tax Comparison With and Without Bonus Depreciation</t>
  </si>
  <si>
    <t>ADIT</t>
  </si>
  <si>
    <t>Average</t>
  </si>
  <si>
    <t>Citizens With Bonus D</t>
  </si>
  <si>
    <t xml:space="preserve"> SDG&amp;E Records</t>
  </si>
  <si>
    <t>Citizens Without Bonus D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</si>
  <si>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</si>
  <si>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t>Page AF-3 is utilized in Section 3; Part A - Direct Assignment of ADIT to Citizens.</t>
  </si>
  <si>
    <t>Statement AG</t>
  </si>
  <si>
    <t>Specified Plant Account (Other than Plant in Service) and Deferred Debits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</si>
  <si>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</si>
  <si>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STATEMENT AG</t>
  </si>
  <si>
    <t>SPECIFIED PLANT ACCOUNTS (OTHER THAN PLANT IN SERVICE)</t>
  </si>
  <si>
    <t>AND DEFERRED DEBITS</t>
  </si>
  <si>
    <t>Plant Held for</t>
  </si>
  <si>
    <t>Future Use</t>
  </si>
  <si>
    <t>13-Month Average</t>
  </si>
  <si>
    <t>(c) = (a)+(b)</t>
  </si>
  <si>
    <t>FERC</t>
  </si>
  <si>
    <t>CPUC</t>
  </si>
  <si>
    <t>Total Project</t>
  </si>
  <si>
    <t>Project</t>
  </si>
  <si>
    <t>($)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</si>
  <si>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</si>
  <si>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</si>
  <si>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</si>
  <si>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</si>
  <si>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</si>
  <si>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</si>
  <si>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</si>
  <si>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</si>
  <si>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</si>
  <si>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</si>
  <si>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</si>
  <si>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</si>
  <si>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</si>
  <si>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</si>
  <si>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</si>
  <si>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</si>
  <si>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</si>
  <si>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</si>
  <si>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</si>
  <si>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</si>
  <si>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</si>
  <si>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</si>
  <si>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</si>
  <si>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</si>
  <si>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</si>
  <si>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</si>
  <si>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</si>
  <si>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</si>
  <si>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</si>
  <si>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</si>
  <si>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</si>
  <si>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</si>
  <si>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</si>
  <si>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</si>
  <si>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</si>
  <si>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</si>
  <si>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</si>
  <si>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</si>
  <si>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</si>
  <si>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</si>
  <si>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</si>
  <si>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</si>
  <si>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</si>
  <si>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</si>
  <si>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</si>
  <si>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</si>
  <si>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Natural</t>
  </si>
  <si>
    <t>HELICOPTER UTILIZATION</t>
  </si>
  <si>
    <t>ICP (Costing Sheet)</t>
  </si>
  <si>
    <t>VACATION &amp; SICK (CL)</t>
  </si>
  <si>
    <t>ICP (CL)</t>
  </si>
  <si>
    <t>PUBLIAB PROPDAM L(CL)</t>
  </si>
  <si>
    <t>WK COMP-LABOR (CL)</t>
  </si>
  <si>
    <t>PAYROLL TAXES (CL)</t>
  </si>
  <si>
    <t>PUBLIAB PROPDAM NL(CL)</t>
  </si>
  <si>
    <t>WK COMP-NONLABOR (CL)</t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</si>
  <si>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</si>
  <si>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t>Reflects direct maintenance expenses incurred on the 30-mile Border East segment of the Sunrise Powerlink,</t>
  </si>
  <si>
    <t>which are tracked via a specific work order.</t>
  </si>
  <si>
    <t>Electric Transmission O&amp;M Expenses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</si>
  <si>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</si>
  <si>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</si>
  <si>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</si>
  <si>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</si>
  <si>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</si>
  <si>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</si>
  <si>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</si>
  <si>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</si>
  <si>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</si>
  <si>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</si>
  <si>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</si>
  <si>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</si>
  <si>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</si>
  <si>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</si>
  <si>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</si>
  <si>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</si>
  <si>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t xml:space="preserve">Overhead Line Expenses  </t>
  </si>
  <si>
    <t>Transmission of Electricity by Others</t>
  </si>
  <si>
    <t>Misc. Transmission Expenses</t>
  </si>
  <si>
    <t>Rents</t>
  </si>
  <si>
    <t xml:space="preserve">     Total Electric Transmission Operation 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</si>
  <si>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</si>
  <si>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</si>
  <si>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</si>
  <si>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</si>
  <si>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</si>
  <si>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</si>
  <si>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</si>
  <si>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</si>
  <si>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1</t>
    </r>
  </si>
  <si>
    <t>Maintenance of Misc. Transmission Plant</t>
  </si>
  <si>
    <t xml:space="preserve">  Total Electric Transmission Maintenance</t>
  </si>
  <si>
    <t>Total Electric Transmission O&amp;M Expenses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</si>
  <si>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</si>
  <si>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Total Adjusted Electric Transmission O&amp;M Expenses</t>
  </si>
  <si>
    <t>Excluded Expenses (recovery method in parentheses)</t>
  </si>
  <si>
    <t>560</t>
  </si>
  <si>
    <t>Executive ICP</t>
  </si>
  <si>
    <t>Scheduling, System Control and Dispatch Services (ERRA)</t>
  </si>
  <si>
    <t>Reliability, Planning and Standards Development Services (ERRA)</t>
  </si>
  <si>
    <t>Transmission of Electricity by Others (ERRA)</t>
  </si>
  <si>
    <t>Total Excluded Expenses</t>
  </si>
  <si>
    <t>Citizens O&amp;M should not include substation, underground, and overhead line maintenance per the Appendix X Tariff (See Section I.C - number 31).</t>
  </si>
  <si>
    <t>As a result, such items are excluded in Column b.</t>
  </si>
  <si>
    <t xml:space="preserve">Account 571 for Overhead Line Maintenance is excluded because Citizens is charged via a Direct Maintenance order, which is reflected on AH-1. </t>
  </si>
  <si>
    <t>Transmission O&amp;M Expenses in SAP Account 7000716, which was created to track Citizens Border East Line O&amp;M Expense.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</si>
  <si>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</si>
  <si>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</si>
  <si>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</si>
  <si>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</si>
  <si>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</si>
  <si>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</si>
  <si>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</si>
  <si>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</si>
  <si>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</si>
  <si>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</si>
  <si>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</si>
  <si>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</si>
  <si>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</si>
  <si>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</si>
  <si>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</si>
  <si>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</si>
  <si>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</si>
  <si>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</si>
  <si>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</si>
  <si>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</si>
  <si>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</si>
  <si>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</si>
  <si>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</si>
  <si>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</si>
  <si>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</si>
  <si>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t>Statement AI</t>
  </si>
  <si>
    <t>Wages and Salaries</t>
  </si>
  <si>
    <t>Production Wages &amp; Salaries (Includes Steam &amp; Other Power Supply)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</si>
  <si>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</si>
  <si>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</si>
  <si>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</si>
  <si>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</si>
  <si>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</si>
  <si>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</si>
  <si>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 xml:space="preserve">     Total Operating &amp; Maintenance Wages &amp; Salaries Excl. A&amp;G</t>
  </si>
  <si>
    <t>Excludes FERC Accounts 562, 564, 570, 571, and 572 associated with substation, underground, and overhead wages &amp; salaries not applicable to Citizens.</t>
  </si>
  <si>
    <t>Reflects FERC Accounts 562, 564, 570, 571, and 572 associated with substation, underground, and overhead wages &amp; salaries not applicable to Citizens.</t>
  </si>
  <si>
    <t>Transmission Wages &amp; Salaries</t>
  </si>
  <si>
    <t xml:space="preserve">FERC 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</si>
  <si>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</si>
  <si>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</si>
  <si>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560100E</t>
  </si>
  <si>
    <t>ET OPERATION SUPV</t>
  </si>
  <si>
    <t>560170E</t>
  </si>
  <si>
    <t>ET OPER EXEC COMP</t>
  </si>
  <si>
    <t>560200E</t>
  </si>
  <si>
    <t>ET OPER ENG</t>
  </si>
  <si>
    <t>561100E</t>
  </si>
  <si>
    <t>LOAD DISP - RELIAB</t>
  </si>
  <si>
    <t>561200E</t>
  </si>
  <si>
    <t>LOAD DISP - MONITOR</t>
  </si>
  <si>
    <t>561300E</t>
  </si>
  <si>
    <t>LOAD DISP - TRANS SR</t>
  </si>
  <si>
    <t>561400E</t>
  </si>
  <si>
    <t>SCHED SYSTM CNTL DSP</t>
  </si>
  <si>
    <t>561500E</t>
  </si>
  <si>
    <t>RELIAB,PLAN &amp; STND</t>
  </si>
  <si>
    <t>561600E</t>
  </si>
  <si>
    <t>TRANS SERV STUDIES</t>
  </si>
  <si>
    <t>561700E</t>
  </si>
  <si>
    <t>GENERATION INTER STD</t>
  </si>
  <si>
    <t>561800E</t>
  </si>
  <si>
    <t>RELIAB,PLAN &amp; STNDSV</t>
  </si>
  <si>
    <t>562000E</t>
  </si>
  <si>
    <t>STA EXPENSES</t>
  </si>
  <si>
    <t>562100E</t>
  </si>
  <si>
    <t>STA OPER EXPENSE</t>
  </si>
  <si>
    <t>563000E</t>
  </si>
  <si>
    <t>OVERHD LINE EXP</t>
  </si>
  <si>
    <t>563100E</t>
  </si>
  <si>
    <t>OPER OVERHD LINES</t>
  </si>
  <si>
    <t>563200E</t>
  </si>
  <si>
    <t>ENCROACHMNTS O/H R/W</t>
  </si>
  <si>
    <t>564000E</t>
  </si>
  <si>
    <t>UNDERGR LINE EXP</t>
  </si>
  <si>
    <t>566000E</t>
  </si>
  <si>
    <t>MISC TRANSM EXP</t>
  </si>
  <si>
    <t>566ABPE</t>
  </si>
  <si>
    <t>MISC TRANSM-ABANDON</t>
  </si>
  <si>
    <t>567000E</t>
  </si>
  <si>
    <t>RENTS</t>
  </si>
  <si>
    <t>568100E</t>
  </si>
  <si>
    <t>MAINT SUPV</t>
  </si>
  <si>
    <t>568200E</t>
  </si>
  <si>
    <t>MAINT ENGINEERING</t>
  </si>
  <si>
    <t>569000E</t>
  </si>
  <si>
    <t>MAINT OF STRUC</t>
  </si>
  <si>
    <t>569100E</t>
  </si>
  <si>
    <t>MAINT OF PC HARDWARE</t>
  </si>
  <si>
    <t>569200E</t>
  </si>
  <si>
    <t>MAINT OF PC SOFTWARE</t>
  </si>
  <si>
    <t>569300E</t>
  </si>
  <si>
    <t>MAINT OF PC EQUIPMNT</t>
  </si>
  <si>
    <t>569400E</t>
  </si>
  <si>
    <t>MAINT OF MISC TRNSMS</t>
  </si>
  <si>
    <t>570000E</t>
  </si>
  <si>
    <t>MAINT OF STA EQ</t>
  </si>
  <si>
    <t>570100E</t>
  </si>
  <si>
    <t>MAINT STA EQ GENERAL</t>
  </si>
  <si>
    <t>570121E</t>
  </si>
  <si>
    <t>RTU SUPERVISORY EQ</t>
  </si>
  <si>
    <t>570122E</t>
  </si>
  <si>
    <t>TELEMETER SYS MAINT</t>
  </si>
  <si>
    <t>570200E</t>
  </si>
  <si>
    <t>MNT STA EQ CLN TREAT</t>
  </si>
  <si>
    <t>570600E</t>
  </si>
  <si>
    <t>MAINT STA EQUIP</t>
  </si>
  <si>
    <t>570700E</t>
  </si>
  <si>
    <t>SAN ONOFRE SUBSTA</t>
  </si>
  <si>
    <t>571000E</t>
  </si>
  <si>
    <t>MAINT/OH LINES</t>
  </si>
  <si>
    <t>571100E</t>
  </si>
  <si>
    <t>MAINT OH LINES GENL</t>
  </si>
  <si>
    <t>571120E</t>
  </si>
  <si>
    <t>TRNG IN HOTSTICK MNT</t>
  </si>
  <si>
    <t>571200E</t>
  </si>
  <si>
    <t>MAINT/OH LINES-TREE</t>
  </si>
  <si>
    <t>571310E</t>
  </si>
  <si>
    <t>MNT OH INSUL WASHING</t>
  </si>
  <si>
    <t>571700E</t>
  </si>
  <si>
    <t>ACCESS&amp;PTRL RD MAINT</t>
  </si>
  <si>
    <t>571800E</t>
  </si>
  <si>
    <t>LEGACY FERC 571800E</t>
  </si>
  <si>
    <t>571930E</t>
  </si>
  <si>
    <t>OH PREV MNT-ETM INSP</t>
  </si>
  <si>
    <t>571960E</t>
  </si>
  <si>
    <t>OH PREV MNT-ETM F/UP</t>
  </si>
  <si>
    <t>572000E</t>
  </si>
  <si>
    <t>MAINT/UG LINES</t>
  </si>
  <si>
    <t>573000E</t>
  </si>
  <si>
    <t>MAINT/MISC TRANSM</t>
  </si>
  <si>
    <t>Total Transmission Wages &amp; Salaries</t>
  </si>
  <si>
    <t>Total Adjusted Citizens Transmission Wages &amp; Salaries</t>
  </si>
  <si>
    <t>Ties to FERC Form 1; Page 354; Line 21; Col. b.</t>
  </si>
  <si>
    <t>Citizens should exclude expenses associated with substation, overhead, and underground maintenance.</t>
  </si>
  <si>
    <t>Statement AJ</t>
  </si>
  <si>
    <t>Depreciation and Amortization Expense</t>
  </si>
  <si>
    <t>Transmission Plant Depreciation Expense</t>
  </si>
  <si>
    <t>Electric Miscellaneous Intangible Plant Amortization Expense</t>
  </si>
  <si>
    <t xml:space="preserve">Common Plant Depreciation Expense </t>
  </si>
  <si>
    <t>Transmission Related Electric Misc. Intangible Plant Amortization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</si>
  <si>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</si>
  <si>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</si>
  <si>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</si>
  <si>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</si>
  <si>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</si>
  <si>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t>STATEMENT AJ</t>
  </si>
  <si>
    <t>DEPRECIATION AND AMORTIZATION EXPENSE</t>
  </si>
  <si>
    <t>General</t>
  </si>
  <si>
    <t>Expense</t>
  </si>
  <si>
    <t>Total Common Expense to Electric Per Book</t>
  </si>
  <si>
    <t>Statement AK</t>
  </si>
  <si>
    <t>Taxes Other Than Income Taxes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</si>
  <si>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</si>
  <si>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</si>
  <si>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>Net Property Taxes Excl. Citizens</t>
  </si>
  <si>
    <t>Add: Citizens Allocated Portion of Property Taxes</t>
  </si>
  <si>
    <t>Net Property Taxes Incl. Citizens</t>
  </si>
  <si>
    <r>
      <t xml:space="preserve">Less: SONGS Property Taxes </t>
    </r>
    <r>
      <rPr>
        <b/>
        <vertAlign val="superscript"/>
        <sz val="12"/>
        <rFont val="Times New Roman"/>
        <family val="1"/>
      </rPr>
      <t>3</t>
    </r>
  </si>
  <si>
    <t>Total Property Taxes Expense</t>
  </si>
  <si>
    <t>Transmission Property Insurance and Tax Allocation Factor</t>
  </si>
  <si>
    <t xml:space="preserve">     Transmission Related Property Taxes Expense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</si>
  <si>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4</t>
    </r>
  </si>
  <si>
    <t>Add: Citizens Allocated Portion of Payroll Taxes</t>
  </si>
  <si>
    <t>Total Payroll Taxes Expense Incl. Citizens</t>
  </si>
  <si>
    <t xml:space="preserve">     Transmission Related Payroll Taxes Expense</t>
  </si>
  <si>
    <t>As of July 1, 2018, SDG&amp;E is no longer assessed property taxes on SONGS.</t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</si>
  <si>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</si>
  <si>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</si>
  <si>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</si>
  <si>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</si>
  <si>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</si>
  <si>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</si>
  <si>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</si>
  <si>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</si>
  <si>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</si>
  <si>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</si>
  <si>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</si>
  <si>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</si>
  <si>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</si>
  <si>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</si>
  <si>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</si>
  <si>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STATEMENT AL</t>
  </si>
  <si>
    <t>WORKING CAPITAL</t>
  </si>
  <si>
    <t>ACCOUNT 154 PLANT MATERIALS AND OPERATING SUPPLIES</t>
  </si>
  <si>
    <t>ELECTRIC ALLOWABLE PER FERC FORMULA</t>
  </si>
  <si>
    <t>Electric Plant</t>
  </si>
  <si>
    <t>Materials</t>
  </si>
  <si>
    <t>&amp; Supplies</t>
  </si>
  <si>
    <t>ACCOUNT 165 PREPAYMENTS  -  ELECTRIC</t>
  </si>
  <si>
    <t>Prepayments</t>
  </si>
  <si>
    <t>Statement AR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</si>
  <si>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</si>
  <si>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</si>
  <si>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</si>
  <si>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FERC Account 190</t>
  </si>
  <si>
    <t xml:space="preserve">   FERC Account 282</t>
  </si>
  <si>
    <t xml:space="preserve">   FERC Account 283</t>
  </si>
  <si>
    <t>Total Transmission Related Amortization of Excess Deferred Tax Liabilities</t>
  </si>
  <si>
    <t>Other Federal Tax Adjustments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</si>
  <si>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</si>
  <si>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</si>
  <si>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AMORTIZATION OF TRANSMISSION RELATED EXCESS DEFERRED TAX LIABILITIES</t>
  </si>
  <si>
    <t>(c) = [(a) + (b)]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</si>
  <si>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</si>
  <si>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</si>
  <si>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</si>
  <si>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</si>
  <si>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</si>
  <si>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</si>
  <si>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</si>
  <si>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</si>
  <si>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</si>
  <si>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</si>
  <si>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</si>
  <si>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</si>
  <si>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</si>
  <si>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</si>
  <si>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</si>
  <si>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</si>
  <si>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</si>
  <si>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</si>
  <si>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</si>
  <si>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</si>
  <si>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</si>
  <si>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</si>
  <si>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</si>
  <si>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</si>
  <si>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</si>
  <si>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</si>
  <si>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</si>
  <si>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</si>
  <si>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</si>
  <si>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</si>
  <si>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</si>
  <si>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</si>
  <si>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</si>
  <si>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</si>
  <si>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</si>
  <si>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</si>
  <si>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</si>
  <si>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</si>
  <si>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</si>
  <si>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</si>
  <si>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</si>
  <si>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</si>
  <si>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</si>
  <si>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</si>
  <si>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</si>
  <si>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</si>
  <si>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</si>
  <si>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</si>
  <si>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</si>
  <si>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</si>
  <si>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</si>
  <si>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</si>
  <si>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</si>
  <si>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</si>
  <si>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</si>
  <si>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</si>
  <si>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</si>
  <si>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</si>
  <si>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</si>
  <si>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</si>
  <si>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</si>
  <si>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</si>
  <si>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</si>
  <si>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</si>
  <si>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</si>
  <si>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</si>
  <si>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</si>
  <si>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</si>
  <si>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</si>
  <si>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</si>
  <si>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</si>
  <si>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</si>
  <si>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</si>
  <si>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</si>
  <si>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</si>
  <si>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</si>
  <si>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</si>
  <si>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</si>
  <si>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</si>
  <si>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</si>
  <si>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</si>
  <si>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 xml:space="preserve">Non-Incentive Equity AFUDC </t>
  </si>
  <si>
    <t xml:space="preserve">Component of Transmission </t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</si>
  <si>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</si>
  <si>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Depn Exp.</t>
  </si>
  <si>
    <t>Citizens Border East Line Adj. (see w/p AV-2B)</t>
  </si>
  <si>
    <t>AFUDC Equity Depreciation Expense - Net of AFUDC Equity Depreciation Expense on Assets Leased to Citizens Border East Line</t>
  </si>
  <si>
    <t>Citizens' Calculation of Equity AFUDC Component of Transmission Depreciation Expenses</t>
  </si>
  <si>
    <t>AFUDC embedded in the Lease Payment on the Border East Line</t>
  </si>
  <si>
    <t>AFUDC Equity Percentage as of July 2012</t>
  </si>
  <si>
    <t>AFUDC Equity Embedded in the Border East Line</t>
  </si>
  <si>
    <t>Annual Depreciation Rate (30 year Lease)</t>
  </si>
  <si>
    <t>1 / 30 years</t>
  </si>
  <si>
    <t>Annual Book Depreciation on AFUDC Equity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</si>
  <si>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</si>
  <si>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</si>
  <si>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</si>
  <si>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</si>
  <si>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</si>
  <si>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</si>
  <si>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</si>
  <si>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</si>
  <si>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</si>
  <si>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</si>
  <si>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</si>
  <si>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</si>
  <si>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</si>
  <si>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</si>
  <si>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</si>
  <si>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</si>
  <si>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</si>
  <si>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</si>
  <si>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</si>
  <si>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</si>
  <si>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</si>
  <si>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</si>
  <si>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</si>
  <si>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</si>
  <si>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</si>
  <si>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</si>
  <si>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</si>
  <si>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</si>
  <si>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</si>
  <si>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</si>
  <si>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</si>
  <si>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</si>
  <si>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</si>
  <si>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</si>
  <si>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</si>
  <si>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</si>
  <si>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</si>
  <si>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</si>
  <si>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</si>
  <si>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</si>
  <si>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</si>
  <si>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</si>
  <si>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</si>
  <si>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</si>
  <si>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</si>
  <si>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</si>
  <si>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 xml:space="preserve">Miscellaneous Statement </t>
  </si>
  <si>
    <t>Transmission Related Regulatory Debits/Credits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</si>
  <si>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</si>
  <si>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</si>
  <si>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TO Number:</t>
  </si>
  <si>
    <t>Cycle Number:</t>
  </si>
  <si>
    <t>Cycle Ending:</t>
  </si>
  <si>
    <t>MATL-GAS&amp;DIESEL FUEL</t>
  </si>
  <si>
    <t>SRV-PHONE&amp;COMMUN SYS</t>
  </si>
  <si>
    <t>V&amp;S L (CS)</t>
  </si>
  <si>
    <t>PLPD L (CS)</t>
  </si>
  <si>
    <t>Wk Comp L (CS)</t>
  </si>
  <si>
    <t>PR Tax NL (CS)</t>
  </si>
  <si>
    <t>PR Tax NL ICP (CS)</t>
  </si>
  <si>
    <t>PLPD NL (CS)</t>
  </si>
  <si>
    <t>Wk Comp NL (CS)</t>
  </si>
  <si>
    <t>P&amp;B REF NL (CS)</t>
  </si>
  <si>
    <t>P&amp;B NL (CL)</t>
  </si>
  <si>
    <t>P&amp;B REF NL (CL)</t>
  </si>
  <si>
    <t>Purchasing L (CS)</t>
  </si>
  <si>
    <t>Shop Order L (CS)</t>
  </si>
  <si>
    <t>Small Tools L (CS)</t>
  </si>
  <si>
    <t>Purchasing NL (CS)</t>
  </si>
  <si>
    <t>Shop Order NL (CS)</t>
  </si>
  <si>
    <t>Small Tools NL (CS)</t>
  </si>
  <si>
    <t>560000E</t>
  </si>
  <si>
    <t>OPERATION SUPERVISION &amp; ENGINEERING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</si>
  <si>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</si>
  <si>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</si>
  <si>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</si>
  <si>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r>
      <t>Add: Citizens Weighted Average Lease Amount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</si>
  <si>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Total Base Period Interest </t>
    </r>
    <r>
      <rPr>
        <b/>
        <vertAlign val="superscript"/>
        <sz val="12"/>
        <rFont val="Times New Roman"/>
        <family val="1"/>
      </rPr>
      <t>4</t>
    </r>
  </si>
  <si>
    <t>Monthly True-Up Cost of Service comprises Sections 1 thru 3 Direct Maintenance, Non-Direct Expense, and Other Specific Expenses Cost Components.</t>
  </si>
  <si>
    <t>Direct Maintenance expenses are utilized and allocated in Section 1 of this Filing.</t>
  </si>
  <si>
    <r>
      <t xml:space="preserve">Statement AF </t>
    </r>
    <r>
      <rPr>
        <b/>
        <vertAlign val="superscript"/>
        <sz val="12"/>
        <rFont val="Times New Roman"/>
        <family val="1"/>
      </rPr>
      <t>1</t>
    </r>
  </si>
  <si>
    <r>
      <t xml:space="preserve">     Total Transmission Related ADIT </t>
    </r>
    <r>
      <rPr>
        <b/>
        <vertAlign val="superscript"/>
        <sz val="12"/>
        <rFont val="Times New Roman"/>
        <family val="1"/>
      </rPr>
      <t>2</t>
    </r>
  </si>
  <si>
    <t xml:space="preserve">Month </t>
  </si>
  <si>
    <t>Amortization reduces the beginning balance to zero by the end of December and is derived as follows:</t>
  </si>
  <si>
    <t>Account 190 (Citizens Sunrise)</t>
  </si>
  <si>
    <t>Account 282 (Citizens Sunrise)</t>
  </si>
  <si>
    <t>Account 283 (Citizens Sunrise)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</si>
  <si>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</si>
  <si>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</si>
  <si>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</si>
  <si>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1, 3</t>
    </r>
  </si>
  <si>
    <t xml:space="preserve">Transmission Related General Plant Depreciation Expense </t>
  </si>
  <si>
    <t>Sum Lines 20, 22, 24</t>
  </si>
  <si>
    <t>Energy Efficiency</t>
  </si>
  <si>
    <t>Electric Power Research Institute (EPRI) Dues</t>
  </si>
  <si>
    <t xml:space="preserve">General Plant Depreciation Expense </t>
  </si>
  <si>
    <t>Not Applicable to 2021 Base Period</t>
  </si>
  <si>
    <r>
      <t xml:space="preserve">Total Distribution Plant </t>
    </r>
    <r>
      <rPr>
        <b/>
        <vertAlign val="superscript"/>
        <sz val="12"/>
        <rFont val="Times New Roman"/>
        <family val="1"/>
      </rPr>
      <t>2, 3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</si>
  <si>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</si>
  <si>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</si>
  <si>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</si>
  <si>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</si>
  <si>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t xml:space="preserve">SDG&amp;E Records </t>
  </si>
  <si>
    <t>SAL-MGMT  T&amp;1/2</t>
  </si>
  <si>
    <t>SAL-UNION  S/T</t>
  </si>
  <si>
    <t>SALARIES-UNION  DOUBLE TIME</t>
  </si>
  <si>
    <t xml:space="preserve">561.4 </t>
  </si>
  <si>
    <t>566</t>
  </si>
  <si>
    <t xml:space="preserve">Negative of AH-2; Line 41; Col. b </t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</si>
  <si>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</si>
  <si>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</si>
  <si>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 xml:space="preserve">   CPUC Reimbursement Fees</t>
  </si>
  <si>
    <t>204-207; Footnote Data (a)</t>
  </si>
  <si>
    <t xml:space="preserve">Form 1; Page 204-207; Footnote Data (a); BOY </t>
  </si>
  <si>
    <t xml:space="preserve">Form 1; Page 204-207; Footnote Data (a); EOY </t>
  </si>
  <si>
    <t>Form 1; Page 204-207; Footnote Data (a)</t>
  </si>
  <si>
    <t xml:space="preserve">The balances for Transmission Plant Held for Future Use are derived based on a 13-month average balance. </t>
  </si>
  <si>
    <t>Form 1; Page 320-323; Line 83</t>
  </si>
  <si>
    <t>Form 1; Page 320-323; Line 85</t>
  </si>
  <si>
    <t>Form 1; Page 320-323; Line 86</t>
  </si>
  <si>
    <t>Form 1; Page 320-323; Line 87</t>
  </si>
  <si>
    <t>Form 1; Page 320-323; Line 88</t>
  </si>
  <si>
    <t>Form 1; Page 320-323; Line 89</t>
  </si>
  <si>
    <t>Form 1; Page 320-323; Line 90</t>
  </si>
  <si>
    <t>Form 1; Page 320-323; Line 91</t>
  </si>
  <si>
    <t>Form 1; Page 320-323; Line 92</t>
  </si>
  <si>
    <t>Form 1; Page 320-323; Line 93</t>
  </si>
  <si>
    <t>Form 1; Page 320-323; Line 94</t>
  </si>
  <si>
    <t>Form 1; Page 320-323; Line 95</t>
  </si>
  <si>
    <t>Form 1; Page 320-323; Line 96</t>
  </si>
  <si>
    <t>Form 1; Page 320-323; Line 97</t>
  </si>
  <si>
    <t>Form 1; Page 320-323; Line 98</t>
  </si>
  <si>
    <t>Form 1; Page 320-323; Line 101</t>
  </si>
  <si>
    <t>Form 1; Page 320-323; Line 102</t>
  </si>
  <si>
    <t>Form 1; Page 320-323; Line 103</t>
  </si>
  <si>
    <t>Form 1; Page 320-323; Line 104</t>
  </si>
  <si>
    <t>Form 1; Page 320-323; Line 105</t>
  </si>
  <si>
    <t>Form 1; Page 320-323; Line 106</t>
  </si>
  <si>
    <t>Form 1; Page 320-323; Line 107</t>
  </si>
  <si>
    <t>Form 1; Page 320-323; Line 108</t>
  </si>
  <si>
    <t>Form 1; Page 320-323; Line 109</t>
  </si>
  <si>
    <t>Form 1; Page 320-323; Line 110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</si>
  <si>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</si>
  <si>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</si>
  <si>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</si>
  <si>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</si>
  <si>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</si>
  <si>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</si>
  <si>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</si>
  <si>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</si>
  <si>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</si>
  <si>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</si>
  <si>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</si>
  <si>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</si>
  <si>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</si>
  <si>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</si>
  <si>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354-355; 20; b</t>
  </si>
  <si>
    <t>354-355; 23; b</t>
  </si>
  <si>
    <t>354-355; 24; b</t>
  </si>
  <si>
    <t>354-355; 25; b</t>
  </si>
  <si>
    <t>354-355; 26; b</t>
  </si>
  <si>
    <t>336-337; 10; f</t>
  </si>
  <si>
    <t>336-337; 11; f</t>
  </si>
  <si>
    <t>336-337; 1; f</t>
  </si>
  <si>
    <t>Form 1; Page 336-337; Line 10; Col. f</t>
  </si>
  <si>
    <t>(Line 1 x Line 2); Form 1; Page 336-337; Line 11; Col. f</t>
  </si>
  <si>
    <t>262-263; 12; l</t>
  </si>
  <si>
    <t>262-263; 2,3,4,8; l</t>
  </si>
  <si>
    <t>Business license taxes are no longer recorded in Total Property Taxes and are separately shown in FERC Form 1; Page 262-263; Line 14; Col. l.</t>
  </si>
  <si>
    <t>266-267; Footnote Data (a)</t>
  </si>
  <si>
    <t xml:space="preserve">234; Footnote Data (b) </t>
  </si>
  <si>
    <t>274-275;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</si>
  <si>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</si>
  <si>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</si>
  <si>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</si>
  <si>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</si>
  <si>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</si>
  <si>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</si>
  <si>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</si>
  <si>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</si>
  <si>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</si>
  <si>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</si>
  <si>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</si>
  <si>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</si>
  <si>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</si>
  <si>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</si>
  <si>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</si>
  <si>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204-207; Footnote Data (a); BOY and EOY</t>
  </si>
  <si>
    <t xml:space="preserve">The allocated general and common accumulated deferred income taxes are included in the total transmission related accumulated deferred income taxes. See FERC Form 1; Page 274-275; </t>
  </si>
  <si>
    <t xml:space="preserve">Footnote Data (a) and (b). 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</si>
  <si>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</si>
  <si>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the applicable data field will be filled.</t>
  </si>
  <si>
    <r>
      <t>Maintenance of Station Equipment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</si>
  <si>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 xml:space="preserve">   Net Operating Loss </t>
  </si>
  <si>
    <t xml:space="preserve">2022 Form 1; Page 234; Footnote Data (c) </t>
  </si>
  <si>
    <t>2022 Form 1; Page 276-277; Footnote Data (a)</t>
  </si>
  <si>
    <t>2022 Form 1; Page 274-275; Footnote Data (a)</t>
  </si>
  <si>
    <t>Union Contract Labor (CS)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</si>
  <si>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</si>
  <si>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Form 1; Page 356; Accts 303 to 398; BOY</t>
  </si>
  <si>
    <t>Form 1; Page 356; Accts 303 to 398; EOY</t>
  </si>
  <si>
    <t>Form 1; Page 356; Electric</t>
  </si>
  <si>
    <t xml:space="preserve">2022 Form 1; Page 274-275; Footnote Data (a) </t>
  </si>
  <si>
    <t>Property tax expense excludes Citizens property taxes as shown in FERC Form 1; Page 262-263; Footnote Data (c).</t>
  </si>
  <si>
    <t>Payroll tax expense excludes Citizens payroll taxes as shown in FERC Form 1; Page 262-263; Footnote Data (b).</t>
  </si>
  <si>
    <t>227; Footnote Data (a)</t>
  </si>
  <si>
    <t>Form 1; Page 227; Footnote Data (a)</t>
  </si>
  <si>
    <t>Form 1; Page 110-111; Footnote Data (c)</t>
  </si>
  <si>
    <t>110-111; Footnote Data (c)</t>
  </si>
  <si>
    <t>Form 1; Page 274-275; Footnote Data (b)</t>
  </si>
  <si>
    <t>CPUC reimbursement fees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</si>
  <si>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</si>
  <si>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</si>
  <si>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</si>
  <si>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</si>
  <si>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</si>
  <si>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</si>
  <si>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√</t>
  </si>
  <si>
    <t>Negative of AH-3; Line 33; Col. a</t>
  </si>
  <si>
    <t>2023 Form 1; Page 356; Accts 303 to 398</t>
  </si>
  <si>
    <t>2023 Form 1; Page 356; Electric</t>
  </si>
  <si>
    <t>2023 Form 1; Page 356.2; Accts 303 to 398</t>
  </si>
  <si>
    <t>2023 Form 1; Page 356.1; Electric</t>
  </si>
  <si>
    <t xml:space="preserve">2023 Form 1; Page 234; Footnote Data (d) </t>
  </si>
  <si>
    <t xml:space="preserve">2023 Form 1; Page 274-275; Footnote Data (b) </t>
  </si>
  <si>
    <t>2023 Form 1; Page 276-277; Footnote Data (b)</t>
  </si>
  <si>
    <t>2023 Form 1; Page 274-275; Footnote Data (b)</t>
  </si>
  <si>
    <t>Items in BOLD have changed compared to the original Appendix X Cycle 12 filing per ER24-176 due to Six Cities protesting the inclusion of the Accrued Bonus DTA in ratebase.</t>
  </si>
  <si>
    <t>Duplicate Charges</t>
  </si>
  <si>
    <t>SAL-MGMT  S/T</t>
  </si>
  <si>
    <t>SAL-UNION  T&amp;1/2</t>
  </si>
  <si>
    <t>SAL-DEL LUNCH PREM</t>
  </si>
  <si>
    <t>MEALS &amp;TIP &amp; ENT 100</t>
  </si>
  <si>
    <t>EMP TRVL-HOTEL/LODG</t>
  </si>
  <si>
    <t>SRV-TREE TRIMMING</t>
  </si>
  <si>
    <t>SRV-CONSTRUCTION-ELECTRIC</t>
  </si>
  <si>
    <t>Cash Discounts on Purchases</t>
  </si>
  <si>
    <t>CFS Mgmnt NL (CS)</t>
  </si>
  <si>
    <t>Not Applicable to 2023 Base Period</t>
  </si>
  <si>
    <t xml:space="preserve">None of the above items apply to SDG&amp;E's Appendix X Cycle 13 filing. However, as one or more of these items apply, subject to FERC approval, </t>
  </si>
  <si>
    <t>Rate Effective Period January 1, 2023 to December 31, 2023</t>
  </si>
  <si>
    <t>262-263; Footnote Data (d)</t>
  </si>
  <si>
    <t>The balance in the Electric Plant Held for Future Use in the 2023 FERC Form 1 Page 214, Line 2 for Fallbrook 2.0 at $2,405,427 is for distribution use.</t>
  </si>
  <si>
    <r>
      <t>Underground Line Expenses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</si>
  <si>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Underground Line Expenses </t>
    </r>
    <r>
      <rPr>
        <b/>
        <vertAlign val="superscript"/>
        <sz val="12"/>
        <rFont val="Times New Roman"/>
        <family val="1"/>
      </rPr>
      <t>1</t>
    </r>
  </si>
  <si>
    <t>262-263; Footnote Data (e)</t>
  </si>
  <si>
    <t xml:space="preserve">Reflects the years that were taken into consideration to develop the table. The table begins in 2001 because all the </t>
  </si>
  <si>
    <t>data needed was not available until 2001 in SAP (SDG&amp;E's general accounting system).</t>
  </si>
  <si>
    <t>Pension &amp; Benefit - Non Labor</t>
  </si>
  <si>
    <r>
      <t xml:space="preserve">     In-house fire brigade costs </t>
    </r>
    <r>
      <rPr>
        <b/>
        <vertAlign val="superscript"/>
        <sz val="12"/>
        <rFont val="Times New Roman"/>
        <family val="1"/>
      </rPr>
      <t>4</t>
    </r>
  </si>
  <si>
    <r>
      <t xml:space="preserve">In-house fire brigade costs </t>
    </r>
    <r>
      <rPr>
        <b/>
        <vertAlign val="superscript"/>
        <sz val="12"/>
        <rFont val="Times New Roman"/>
        <family val="1"/>
      </rPr>
      <t>2</t>
    </r>
  </si>
  <si>
    <t>Negative of AH-3; Line 37; Col. a</t>
  </si>
  <si>
    <t>Negative of AH-3; Sum Lines (26, 32); Col. a; and Line 28; Col. b</t>
  </si>
  <si>
    <t>Negative of AH-3; Line 34; Col. a</t>
  </si>
  <si>
    <t>Negative of AH-3; Line 30; Col. a</t>
  </si>
  <si>
    <t>Negative of AH-3; Line 36; Col. b</t>
  </si>
  <si>
    <t>Negative of AH-3; Line 29; Col. b</t>
  </si>
  <si>
    <t>Negative of AH-3; Line 39; Col. b</t>
  </si>
  <si>
    <t xml:space="preserve">Negative of AH-3; Line 31; Col. a   </t>
  </si>
  <si>
    <t>Negative of AH-3; Sum Lines (27, 38); Col. a; and Sum Lines (24, 25, 35); Col. b</t>
  </si>
  <si>
    <t>Represents 2023 O&amp;M expenses for in-house fire brigade costs transferred to A&amp;G FERC account 923, Outside Services Employed per FERC Order in SDG&amp;E's TO5 Cycle 6 (ER24-524).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</si>
</sst>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  <numFmt numFmtId="217" formatCode="0.000"/>
    <numFmt numFmtId="218" formatCode="0.00000"/>
  </numFmts>
  <fonts count="17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56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93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0" applyNumberFormat="0" applyProtection="0">
      <alignment vertical="center"/>
    </xf>
    <xf numFmtId="4" fontId="38" fillId="56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1" fillId="59" borderId="20" applyNumberFormat="0" applyProtection="0">
      <alignment vertical="center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0" fillId="62" borderId="20" applyNumberFormat="0" applyProtection="0">
      <alignment vertical="center"/>
    </xf>
    <xf numFmtId="4" fontId="38" fillId="63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1" fillId="56" borderId="20" applyNumberFormat="0" applyProtection="0">
      <alignment vertical="center"/>
    </xf>
    <xf numFmtId="4" fontId="36" fillId="65" borderId="21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2" fillId="67" borderId="20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15" fillId="71" borderId="23" applyBorder="0"/>
    <xf numFmtId="4" fontId="38" fillId="69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5" fillId="67" borderId="20" applyNumberFormat="0" applyProtection="0">
      <alignment vertical="center"/>
    </xf>
    <xf numFmtId="4" fontId="46" fillId="67" borderId="20" applyNumberFormat="0" applyProtection="0">
      <alignment vertical="center"/>
    </xf>
    <xf numFmtId="4" fontId="47" fillId="72" borderId="20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0" fontId="25" fillId="73" borderId="25"/>
    <xf numFmtId="4" fontId="49" fillId="69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6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27" applyNumberFormat="0" applyAlignment="0" applyProtection="0"/>
    <xf numFmtId="0" fontId="60" fillId="79" borderId="27" applyNumberFormat="0" applyAlignment="0" applyProtection="0"/>
    <xf numFmtId="0" fontId="61" fillId="9" borderId="13" applyNumberFormat="0" applyAlignment="0" applyProtection="0"/>
    <xf numFmtId="0" fontId="62" fillId="77" borderId="28" applyNumberFormat="0" applyAlignment="0" applyProtection="0"/>
    <xf numFmtId="0" fontId="62" fillId="77" borderId="28" applyNumberFormat="0" applyAlignment="0" applyProtection="0"/>
    <xf numFmtId="0" fontId="63" fillId="10" borderId="16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1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11" applyNumberFormat="0" applyFill="0" applyAlignment="0" applyProtection="0"/>
    <xf numFmtId="0" fontId="71" fillId="0" borderId="31" applyNumberFormat="0" applyFill="0" applyAlignment="0" applyProtection="0"/>
    <xf numFmtId="0" fontId="71" fillId="0" borderId="31" applyNumberFormat="0" applyFill="0" applyAlignment="0" applyProtection="0"/>
    <xf numFmtId="0" fontId="72" fillId="0" borderId="12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27" applyNumberFormat="0" applyAlignment="0" applyProtection="0"/>
    <xf numFmtId="0" fontId="73" fillId="49" borderId="27" applyNumberFormat="0" applyAlignment="0" applyProtection="0"/>
    <xf numFmtId="0" fontId="74" fillId="8" borderId="13" applyNumberFormat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6" fillId="0" borderId="15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1" fillId="79" borderId="33" applyNumberFormat="0" applyAlignment="0" applyProtection="0"/>
    <xf numFmtId="0" fontId="81" fillId="79" borderId="33" applyNumberFormat="0" applyAlignment="0" applyProtection="0"/>
    <xf numFmtId="0" fontId="82" fillId="9" borderId="1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8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33" applyNumberFormat="0" applyProtection="0">
      <alignment vertical="center"/>
    </xf>
    <xf numFmtId="4" fontId="86" fillId="54" borderId="27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65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86" fillId="72" borderId="25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9" fillId="0" borderId="0"/>
    <xf numFmtId="4" fontId="90" fillId="109" borderId="34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4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4" fontId="91" fillId="100" borderId="33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6"/>
    <xf numFmtId="49" fontId="95" fillId="110" borderId="0"/>
    <xf numFmtId="0" fontId="93" fillId="67" borderId="36">
      <protection locked="0"/>
    </xf>
    <xf numFmtId="0" fontId="93" fillId="110" borderId="0"/>
    <xf numFmtId="0" fontId="96" fillId="61" borderId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97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3" applyNumberFormat="0" applyAlignment="0" applyProtection="0"/>
    <xf numFmtId="0" fontId="61" fillId="9" borderId="13" applyNumberFormat="0" applyAlignment="0" applyProtection="0"/>
    <xf numFmtId="0" fontId="101" fillId="10" borderId="16" applyNumberFormat="0" applyAlignment="0" applyProtection="0"/>
    <xf numFmtId="0" fontId="63" fillId="10" borderId="1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0" applyNumberFormat="0" applyFill="0" applyAlignment="0" applyProtection="0"/>
    <xf numFmtId="0" fontId="68" fillId="0" borderId="10" applyNumberFormat="0" applyFill="0" applyAlignment="0" applyProtection="0"/>
    <xf numFmtId="0" fontId="104" fillId="0" borderId="11" applyNumberFormat="0" applyFill="0" applyAlignment="0" applyProtection="0"/>
    <xf numFmtId="0" fontId="70" fillId="0" borderId="11" applyNumberFormat="0" applyFill="0" applyAlignment="0" applyProtection="0"/>
    <xf numFmtId="0" fontId="105" fillId="0" borderId="12" applyNumberFormat="0" applyFill="0" applyAlignment="0" applyProtection="0"/>
    <xf numFmtId="0" fontId="72" fillId="0" borderId="12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3" applyNumberFormat="0" applyAlignment="0" applyProtection="0"/>
    <xf numFmtId="0" fontId="74" fillId="8" borderId="13" applyNumberFormat="0" applyAlignment="0" applyProtection="0"/>
    <xf numFmtId="0" fontId="107" fillId="0" borderId="15" applyNumberFormat="0" applyFill="0" applyAlignment="0" applyProtection="0"/>
    <xf numFmtId="0" fontId="76" fillId="0" borderId="15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110" fillId="9" borderId="14" applyNumberFormat="0" applyAlignment="0" applyProtection="0"/>
    <xf numFmtId="0" fontId="82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0" fontId="25" fillId="70" borderId="22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4" fontId="88" fillId="108" borderId="19" applyNumberFormat="0" applyProtection="0">
      <alignment vertical="center"/>
    </xf>
    <xf numFmtId="4" fontId="86" fillId="72" borderId="25" applyNumberFormat="0" applyProtection="0">
      <alignment vertical="center"/>
    </xf>
    <xf numFmtId="4" fontId="88" fillId="104" borderId="19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4" fontId="92" fillId="70" borderId="27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18" applyNumberFormat="0" applyFill="0" applyAlignment="0" applyProtection="0"/>
    <xf numFmtId="0" fontId="97" fillId="0" borderId="18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19" applyNumberFormat="0" applyProtection="0">
      <alignment horizontal="left" vertical="top" indent="1"/>
    </xf>
    <xf numFmtId="0" fontId="62" fillId="77" borderId="39" applyNumberFormat="0" applyAlignment="0" applyProtection="0"/>
    <xf numFmtId="0" fontId="62" fillId="77" borderId="39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38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19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19" applyNumberFormat="0" applyProtection="0">
      <alignment horizontal="left" vertical="top" indent="1"/>
    </xf>
    <xf numFmtId="0" fontId="55" fillId="11" borderId="17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19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6" fontId="4" fillId="0" borderId="0">
      <protection locked="0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54"/>
    <xf numFmtId="0" fontId="4" fillId="69" borderId="76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3" applyFill="0" applyProtection="0">
      <alignment horizontal="right"/>
    </xf>
    <xf numFmtId="0" fontId="124" fillId="104" borderId="59" applyNumberFormat="0" applyAlignment="0" applyProtection="0"/>
    <xf numFmtId="0" fontId="124" fillId="104" borderId="59" applyNumberFormat="0" applyAlignment="0" applyProtection="0"/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15" fillId="0" borderId="45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76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0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1" applyNumberFormat="0" applyFill="0" applyAlignment="0" applyProtection="0"/>
    <xf numFmtId="0" fontId="133" fillId="0" borderId="61" applyNumberFormat="0" applyFill="0" applyAlignment="0" applyProtection="0"/>
    <xf numFmtId="0" fontId="134" fillId="0" borderId="62" applyNumberFormat="0" applyFill="0" applyAlignment="0" applyProtection="0"/>
    <xf numFmtId="0" fontId="134" fillId="0" borderId="62" applyNumberFormat="0" applyFill="0" applyAlignment="0" applyProtection="0"/>
    <xf numFmtId="0" fontId="45" fillId="0" borderId="63" applyNumberFormat="0" applyFill="0" applyAlignment="0" applyProtection="0"/>
    <xf numFmtId="0" fontId="45" fillId="0" borderId="6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64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54" applyNumberFormat="0" applyBorder="0" applyAlignment="0" applyProtection="0"/>
    <xf numFmtId="0" fontId="138" fillId="116" borderId="59" applyNumberFormat="0" applyAlignment="0" applyProtection="0"/>
    <xf numFmtId="0" fontId="138" fillId="116" borderId="59" applyNumberFormat="0" applyAlignment="0" applyProtection="0"/>
    <xf numFmtId="10" fontId="25" fillId="72" borderId="0">
      <protection locked="0"/>
    </xf>
    <xf numFmtId="0" fontId="139" fillId="0" borderId="65">
      <alignment horizontal="right"/>
    </xf>
    <xf numFmtId="0" fontId="139" fillId="0" borderId="65">
      <alignment horizontal="left"/>
    </xf>
    <xf numFmtId="0" fontId="140" fillId="0" borderId="66" applyNumberFormat="0" applyFill="0" applyAlignment="0" applyProtection="0"/>
    <xf numFmtId="0" fontId="140" fillId="0" borderId="66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4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17" applyNumberFormat="0" applyFont="0" applyAlignment="0" applyProtection="0"/>
    <xf numFmtId="0" fontId="43" fillId="108" borderId="67" applyNumberFormat="0" applyFont="0" applyAlignment="0" applyProtection="0"/>
    <xf numFmtId="0" fontId="43" fillId="108" borderId="67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75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68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53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53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46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69" applyNumberFormat="0" applyFill="0" applyAlignment="0" applyProtection="0"/>
    <xf numFmtId="0" fontId="39" fillId="0" borderId="69" applyNumberFormat="0" applyFill="0" applyAlignment="0" applyProtection="0"/>
    <xf numFmtId="3" fontId="127" fillId="0" borderId="41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64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65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7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6" fontId="4" fillId="0" borderId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38">
      <alignment horizontal="right"/>
    </xf>
    <xf numFmtId="0" fontId="139" fillId="0" borderId="3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3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4" fillId="0" borderId="0"/>
    <xf numFmtId="195" fontId="148" fillId="0" borderId="40" applyBorder="0" applyProtection="0">
      <alignment horizontal="right" vertical="center"/>
    </xf>
    <xf numFmtId="0" fontId="149" fillId="125" borderId="40" applyBorder="0" applyProtection="0">
      <alignment horizontal="centerContinuous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38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6" fillId="54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86" fillId="72" borderId="79" applyNumberFormat="0" applyProtection="0">
      <alignment vertical="center"/>
    </xf>
    <xf numFmtId="4" fontId="44" fillId="69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2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76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3" fillId="108" borderId="82" applyNumberFormat="0" applyFont="0" applyAlignment="0" applyProtection="0"/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0" fontId="125" fillId="120" borderId="52" applyNumberFormat="0" applyAlignment="0" applyProtection="0"/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2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15" fillId="71" borderId="77" applyBorder="0"/>
    <xf numFmtId="4" fontId="38" fillId="69" borderId="76" applyNumberFormat="0" applyProtection="0">
      <alignment vertical="center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9" fillId="99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0" fontId="84" fillId="0" borderId="8">
      <alignment horizont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73" borderId="79"/>
    <xf numFmtId="4" fontId="38" fillId="64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73" fillId="49" borderId="27" applyNumberFormat="0" applyAlignment="0" applyProtection="0"/>
    <xf numFmtId="0" fontId="73" fillId="49" borderId="27" applyNumberFormat="0" applyAlignment="0" applyProtection="0"/>
    <xf numFmtId="4" fontId="25" fillId="85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0" fontId="4" fillId="68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6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91" fillId="100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0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9" fontId="95" fillId="110" borderId="36"/>
    <xf numFmtId="4" fontId="92" fillId="70" borderId="27" applyNumberFormat="0" applyProtection="0">
      <alignment horizontal="right" vertical="center"/>
    </xf>
    <xf numFmtId="0" fontId="25" fillId="73" borderId="79"/>
    <xf numFmtId="0" fontId="25" fillId="73" borderId="79"/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5" fillId="71" borderId="77" applyBorder="0"/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35" fillId="0" borderId="37" applyNumberFormat="0" applyFill="0" applyAlignment="0" applyProtection="0"/>
    <xf numFmtId="4" fontId="91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3" borderId="79"/>
    <xf numFmtId="0" fontId="25" fillId="70" borderId="56" applyNumberFormat="0">
      <protection locked="0"/>
    </xf>
    <xf numFmtId="4" fontId="25" fillId="0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8" fillId="108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35" fillId="0" borderId="37" applyNumberFormat="0" applyFill="0" applyAlignment="0" applyProtection="0"/>
    <xf numFmtId="4" fontId="25" fillId="89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73" fillId="49" borderId="27" applyNumberFormat="0" applyAlignment="0" applyProtection="0"/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97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25" fillId="73" borderId="79"/>
    <xf numFmtId="0" fontId="25" fillId="101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43" fillId="10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84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3" borderId="79"/>
    <xf numFmtId="43" fontId="4" fillId="0" borderId="0" applyFont="0" applyFill="0" applyBorder="0" applyAlignment="0" applyProtection="0"/>
    <xf numFmtId="0" fontId="4" fillId="0" borderId="0"/>
    <xf numFmtId="0" fontId="4" fillId="106" borderId="72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2" applyNumberFormat="0" applyAlignment="0" applyProtection="0"/>
    <xf numFmtId="0" fontId="62" fillId="77" borderId="52" applyNumberFormat="0" applyAlignment="0" applyProtection="0"/>
    <xf numFmtId="44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25" fillId="73" borderId="79"/>
    <xf numFmtId="0" fontId="4" fillId="0" borderId="0"/>
    <xf numFmtId="0" fontId="25" fillId="107" borderId="27" applyNumberFormat="0" applyProtection="0">
      <alignment horizontal="left" vertical="center" indent="1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0" borderId="0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9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79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139" fillId="0" borderId="65">
      <alignment horizontal="right"/>
    </xf>
    <xf numFmtId="0" fontId="4" fillId="0" borderId="0"/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73" fillId="49" borderId="27" applyNumberFormat="0" applyAlignment="0" applyProtection="0"/>
    <xf numFmtId="4" fontId="25" fillId="83" borderId="27" applyNumberFormat="0" applyProtection="0">
      <alignment horizontal="left" vertical="center" indent="1"/>
    </xf>
    <xf numFmtId="49" fontId="95" fillId="110" borderId="36"/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25" fillId="102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73" fillId="49" borderId="27" applyNumberFormat="0" applyAlignment="0" applyProtection="0"/>
    <xf numFmtId="4" fontId="25" fillId="86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0" fontId="60" fillId="79" borderId="27" applyNumberForma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73" borderId="79"/>
    <xf numFmtId="0" fontId="25" fillId="73" borderId="79"/>
    <xf numFmtId="4" fontId="48" fillId="68" borderId="78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2" applyNumberFormat="0" applyProtection="0">
      <alignment vertical="center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73" borderId="79"/>
    <xf numFmtId="4" fontId="25" fillId="9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9" fontId="95" fillId="110" borderId="36"/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149" fillId="125" borderId="74" applyBorder="0" applyProtection="0">
      <alignment horizontal="centerContinuous" vertical="center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125" fillId="120" borderId="52" applyNumberFormat="0" applyAlignment="0" applyProtection="0"/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88" fillId="108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6">
      <protection locked="0"/>
    </xf>
    <xf numFmtId="0" fontId="25" fillId="73" borderId="79"/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84" borderId="72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38" fillId="5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90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73" fillId="49" borderId="27" applyNumberFormat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4" fontId="37" fillId="54" borderId="76" applyNumberFormat="0" applyProtection="0">
      <alignment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25" fillId="48" borderId="27" applyNumberFormat="0" applyFont="0" applyAlignment="0" applyProtection="0"/>
    <xf numFmtId="4" fontId="36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102" borderId="76" applyNumberFormat="0" applyProtection="0">
      <alignment horizontal="left" vertical="center" indent="1"/>
    </xf>
    <xf numFmtId="0" fontId="25" fillId="73" borderId="79"/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8" fontId="4" fillId="0" borderId="70" applyFont="0" applyFill="0" applyBorder="0" applyProtection="0">
      <alignment horizontal="right"/>
    </xf>
    <xf numFmtId="0" fontId="4" fillId="8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0" fontId="25" fillId="102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124" fillId="104" borderId="81" applyNumberFormat="0" applyAlignment="0" applyProtection="0"/>
    <xf numFmtId="4" fontId="43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84" fillId="0" borderId="8">
      <alignment horizont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73" borderId="79"/>
    <xf numFmtId="4" fontId="43" fillId="97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8" fillId="68" borderId="78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9" fontId="95" fillId="110" borderId="36"/>
    <xf numFmtId="0" fontId="4" fillId="55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0" fontId="25" fillId="102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9" fillId="99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8" fillId="64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104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43" fillId="93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7" fillId="54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" fillId="0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49" fontId="95" fillId="110" borderId="36"/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73" borderId="79"/>
    <xf numFmtId="0" fontId="25" fillId="70" borderId="56" applyNumberFormat="0">
      <protection locked="0"/>
    </xf>
    <xf numFmtId="4" fontId="25" fillId="102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0" fontId="73" fillId="49" borderId="27" applyNumberFormat="0" applyAlignment="0" applyProtection="0"/>
    <xf numFmtId="4" fontId="39" fillId="54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4" fontId="43" fillId="72" borderId="72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3" borderId="79"/>
    <xf numFmtId="4" fontId="38" fillId="6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9" fillId="6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73" borderId="79"/>
    <xf numFmtId="4" fontId="25" fillId="90" borderId="27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3" borderId="79"/>
    <xf numFmtId="4" fontId="25" fillId="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195" fontId="148" fillId="0" borderId="53" applyBorder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130" fillId="0" borderId="46" applyFill="0" applyBorder="0" applyProtection="0">
      <alignment horizontal="left" vertical="top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85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81" fillId="79" borderId="72" applyNumberFormat="0" applyAlignment="0" applyProtection="0"/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8">
      <alignment horizontal="right"/>
    </xf>
    <xf numFmtId="0" fontId="139" fillId="0" borderId="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9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8">
      <alignment horizontal="right"/>
    </xf>
    <xf numFmtId="4" fontId="38" fillId="64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61" borderId="72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200" fontId="127" fillId="0" borderId="44">
      <alignment horizontal="right"/>
    </xf>
    <xf numFmtId="0" fontId="43" fillId="68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9" fontId="95" fillId="110" borderId="36"/>
    <xf numFmtId="0" fontId="4" fillId="68" borderId="76" applyNumberFormat="0" applyProtection="0">
      <alignment horizontal="left" vertical="top" indent="1"/>
    </xf>
    <xf numFmtId="0" fontId="25" fillId="73" borderId="79"/>
    <xf numFmtId="4" fontId="43" fillId="85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0" borderId="72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" fillId="0" borderId="0"/>
    <xf numFmtId="4" fontId="43" fillId="72" borderId="72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3" fillId="96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43" fillId="103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9" fontId="95" fillId="110" borderId="36"/>
    <xf numFmtId="0" fontId="25" fillId="48" borderId="27" applyNumberFormat="0" applyFont="0" applyAlignment="0" applyProtection="0"/>
    <xf numFmtId="4" fontId="43" fillId="54" borderId="72" applyNumberFormat="0" applyProtection="0">
      <alignment vertical="center"/>
    </xf>
    <xf numFmtId="0" fontId="35" fillId="0" borderId="37" applyNumberFormat="0" applyFill="0" applyAlignment="0" applyProtection="0"/>
    <xf numFmtId="4" fontId="43" fillId="7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0" fontId="25" fillId="102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87" fillId="82" borderId="76" applyNumberFormat="0" applyProtection="0">
      <alignment horizontal="left" vertical="top" indent="1"/>
    </xf>
    <xf numFmtId="200" fontId="127" fillId="0" borderId="44">
      <alignment horizontal="right"/>
    </xf>
    <xf numFmtId="4" fontId="25" fillId="83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63" borderId="72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0" fontId="25" fillId="48" borderId="27" applyNumberFormat="0" applyFont="0" applyAlignment="0" applyProtection="0"/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93" fillId="67" borderId="36">
      <protection locked="0"/>
    </xf>
    <xf numFmtId="4" fontId="25" fillId="95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27" applyNumberFormat="0" applyProtection="0">
      <alignment vertical="center"/>
    </xf>
    <xf numFmtId="4" fontId="25" fillId="102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0" borderId="56" applyNumberFormat="0">
      <protection locked="0"/>
    </xf>
    <xf numFmtId="4" fontId="88" fillId="108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4" fontId="43" fillId="58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25" fillId="85" borderId="27" applyNumberFormat="0" applyProtection="0">
      <alignment horizontal="right" vertical="center"/>
    </xf>
    <xf numFmtId="4" fontId="90" fillId="109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7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25" fillId="71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2" fillId="0" borderId="0" applyFont="0" applyFill="0" applyBorder="0" applyAlignment="0" applyProtection="0"/>
    <xf numFmtId="4" fontId="48" fillId="68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0" fontId="60" fillId="79" borderId="27" applyNumberFormat="0" applyAlignment="0" applyProtection="0"/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25" fillId="73" borderId="79"/>
    <xf numFmtId="4" fontId="25" fillId="82" borderId="27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195" fontId="148" fillId="0" borderId="53" applyBorder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91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64" borderId="72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60" fillId="79" borderId="27" applyNumberFormat="0" applyAlignment="0" applyProtection="0"/>
    <xf numFmtId="0" fontId="25" fillId="102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85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60" fillId="79" borderId="27" applyNumberFormat="0" applyAlignment="0" applyProtection="0"/>
    <xf numFmtId="0" fontId="4" fillId="55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81" fillId="79" borderId="72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9" fillId="98" borderId="55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200" fontId="127" fillId="0" borderId="44">
      <alignment horizontal="right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93" fillId="67" borderId="36">
      <protection locked="0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15" fillId="71" borderId="77" applyBorder="0"/>
    <xf numFmtId="4" fontId="44" fillId="69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5" borderId="55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84" borderId="72" applyNumberFormat="0" applyProtection="0">
      <alignment horizontal="left" vertical="center" indent="1"/>
    </xf>
    <xf numFmtId="0" fontId="124" fillId="104" borderId="81" applyNumberFormat="0" applyAlignment="0" applyProtection="0"/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43" fillId="104" borderId="72" applyNumberFormat="0" applyAlignment="0" applyProtection="0"/>
    <xf numFmtId="4" fontId="43" fillId="0" borderId="72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195" fontId="148" fillId="0" borderId="74" applyBorder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8" fontId="4" fillId="0" borderId="70" applyFont="0" applyFill="0" applyBorder="0" applyProtection="0">
      <alignment horizontal="right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4" fontId="43" fillId="72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15" fillId="71" borderId="77" applyBorder="0"/>
    <xf numFmtId="4" fontId="38" fillId="6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52" fillId="0" borderId="57" applyNumberFormat="0" applyFill="0" applyProtection="0">
      <alignment horizontal="center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70" borderId="56" applyNumberFormat="0">
      <protection locked="0"/>
    </xf>
    <xf numFmtId="4" fontId="43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130" fillId="0" borderId="46" applyFill="0" applyBorder="0" applyProtection="0">
      <alignment horizontal="left" vertical="top"/>
    </xf>
    <xf numFmtId="3" fontId="127" fillId="0" borderId="75"/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38" fillId="116" borderId="81" applyNumberFormat="0" applyAlignment="0" applyProtection="0"/>
    <xf numFmtId="4" fontId="92" fillId="70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0" fontId="25" fillId="73" borderId="79"/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116" fillId="54" borderId="76" applyNumberFormat="0" applyProtection="0">
      <alignment vertical="center"/>
    </xf>
    <xf numFmtId="4" fontId="43" fillId="94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60" fillId="79" borderId="27" applyNumberFormat="0" applyAlignment="0" applyProtection="0"/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70" borderId="56" applyNumberFormat="0">
      <protection locked="0"/>
    </xf>
    <xf numFmtId="4" fontId="36" fillId="66" borderId="78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25" fillId="73" borderId="79"/>
    <xf numFmtId="4" fontId="25" fillId="10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39" fillId="98" borderId="5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" fillId="0" borderId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73" borderId="79"/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25" fillId="48" borderId="27" applyNumberFormat="0" applyFont="0" applyAlignment="0" applyProtection="0"/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73" borderId="79"/>
    <xf numFmtId="0" fontId="43" fillId="68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3" borderId="79"/>
    <xf numFmtId="0" fontId="25" fillId="101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73" borderId="79"/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200" fontId="127" fillId="0" borderId="44">
      <alignment horizontal="right"/>
    </xf>
    <xf numFmtId="4" fontId="43" fillId="88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71" fillId="0" borderId="31" applyNumberFormat="0" applyFill="0" applyAlignment="0" applyProtection="0"/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25" fillId="70" borderId="56" applyNumberFormat="0">
      <protection locked="0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25" fillId="70" borderId="56" applyNumberFormat="0">
      <protection locked="0"/>
    </xf>
    <xf numFmtId="0" fontId="25" fillId="70" borderId="56" applyNumberFormat="0">
      <protection locked="0"/>
    </xf>
    <xf numFmtId="0" fontId="60" fillId="79" borderId="27" applyNumberFormat="0" applyAlignment="0" applyProtection="0"/>
    <xf numFmtId="0" fontId="25" fillId="10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43" fillId="108" borderId="82" applyNumberFormat="0" applyFont="0" applyAlignment="0" applyProtection="0"/>
    <xf numFmtId="0" fontId="88" fillId="102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86" fillId="67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43" fillId="88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25" fillId="70" borderId="56" applyNumberFormat="0">
      <protection locked="0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39" fillId="82" borderId="76" applyNumberFormat="0" applyProtection="0">
      <alignment vertical="center"/>
    </xf>
    <xf numFmtId="0" fontId="15" fillId="71" borderId="77" applyBorder="0"/>
    <xf numFmtId="0" fontId="25" fillId="107" borderId="27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86" fillId="72" borderId="79" applyNumberFormat="0" applyProtection="0">
      <alignment vertical="center"/>
    </xf>
    <xf numFmtId="4" fontId="36" fillId="66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25" fillId="73" borderId="79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0" fontId="138" fillId="116" borderId="81" applyNumberFormat="0" applyAlignment="0" applyProtection="0"/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25" fillId="70" borderId="56" applyNumberFormat="0">
      <protection locked="0"/>
    </xf>
    <xf numFmtId="4" fontId="44" fillId="69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" fillId="0" borderId="0"/>
    <xf numFmtId="0" fontId="39" fillId="0" borderId="73" applyNumberFormat="0" applyFill="0" applyAlignment="0" applyProtection="0"/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93" fillId="67" borderId="36">
      <protection locked="0"/>
    </xf>
    <xf numFmtId="4" fontId="36" fillId="66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71" fillId="0" borderId="31" applyNumberFormat="0" applyFill="0" applyAlignment="0" applyProtection="0"/>
    <xf numFmtId="0" fontId="73" fillId="49" borderId="27" applyNumberFormat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73" borderId="79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10" fontId="25" fillId="72" borderId="79" applyNumberFormat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" fontId="25" fillId="83" borderId="27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56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25" fillId="73" borderId="79"/>
    <xf numFmtId="0" fontId="43" fillId="68" borderId="76" applyNumberFormat="0" applyProtection="0">
      <alignment horizontal="left" vertical="top" indent="1"/>
    </xf>
    <xf numFmtId="0" fontId="25" fillId="73" borderId="79"/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4" fontId="25" fillId="8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2" fillId="0" borderId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195" fontId="148" fillId="0" borderId="74" applyBorder="0" applyProtection="0">
      <alignment horizontal="right" vertic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3" fillId="121" borderId="68" applyNumberFormat="0" applyFont="0" applyAlignment="0" applyProtection="0"/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4" fontId="25" fillId="0" borderId="27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25" fillId="101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25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65">
      <alignment horizontal="right"/>
    </xf>
    <xf numFmtId="4" fontId="91" fillId="101" borderId="76" applyNumberFormat="0" applyProtection="0">
      <alignment horizontal="right" vertical="center"/>
    </xf>
    <xf numFmtId="0" fontId="25" fillId="73" borderId="79"/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73" borderId="79"/>
    <xf numFmtId="4" fontId="91" fillId="101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25" fillId="94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23" fillId="0" borderId="80" applyFill="0" applyProtection="0">
      <alignment horizontal="right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0" fontId="124" fillId="104" borderId="81" applyNumberFormat="0" applyAlignment="0" applyProtection="0"/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10" fontId="25" fillId="72" borderId="79" applyNumberFormat="0" applyBorder="0" applyAlignment="0" applyProtection="0"/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35" fillId="0" borderId="37" applyNumberFormat="0" applyFill="0" applyAlignment="0" applyProtection="0"/>
    <xf numFmtId="4" fontId="92" fillId="7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9" fillId="54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2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43" fillId="8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88" fillId="10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88" fillId="108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4" fontId="2" fillId="0" borderId="0" applyFont="0" applyFill="0" applyBorder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center" indent="1"/>
    </xf>
    <xf numFmtId="0" fontId="138" fillId="116" borderId="81" applyNumberForma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46" applyFill="0" applyBorder="0" applyProtection="0">
      <alignment horizontal="left" vertical="top"/>
    </xf>
    <xf numFmtId="4" fontId="43" fillId="9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200" fontId="127" fillId="0" borderId="44">
      <alignment horizontal="right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4" fontId="44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3" fontId="127" fillId="0" borderId="75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30" fillId="0" borderId="46" applyFill="0" applyBorder="0" applyProtection="0">
      <alignment horizontal="left" vertical="top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3" fontId="127" fillId="0" borderId="75"/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84" fillId="0" borderId="65">
      <alignment horizontal="center"/>
    </xf>
    <xf numFmtId="49" fontId="95" fillId="110" borderId="36"/>
    <xf numFmtId="0" fontId="93" fillId="67" borderId="36">
      <protection locked="0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139" fillId="0" borderId="65">
      <alignment horizontal="right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3" fillId="108" borderId="82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87" fillId="82" borderId="76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27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2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85">
      <alignment horizontal="right"/>
    </xf>
    <xf numFmtId="44" fontId="4" fillId="0" borderId="0" applyFont="0" applyFill="0" applyBorder="0" applyAlignment="0" applyProtection="0"/>
    <xf numFmtId="4" fontId="25" fillId="102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76" applyNumberFormat="0" applyProtection="0">
      <alignment vertical="center"/>
    </xf>
    <xf numFmtId="0" fontId="4" fillId="0" borderId="0"/>
    <xf numFmtId="49" fontId="95" fillId="110" borderId="83"/>
    <xf numFmtId="4" fontId="25" fillId="83" borderId="27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0"/>
    <xf numFmtId="4" fontId="43" fillId="72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4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27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195" fontId="148" fillId="0" borderId="74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0"/>
    <xf numFmtId="4" fontId="25" fillId="83" borderId="27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9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85" fillId="72" borderId="72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53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27" applyNumberFormat="0" applyProtection="0">
      <alignment horizontal="right" vertical="center"/>
    </xf>
    <xf numFmtId="0" fontId="93" fillId="67" borderId="83">
      <protection locked="0"/>
    </xf>
    <xf numFmtId="4" fontId="25" fillId="102" borderId="27" applyNumberFormat="0" applyProtection="0">
      <alignment horizontal="right" vertical="center"/>
    </xf>
    <xf numFmtId="0" fontId="89" fillId="0" borderId="0"/>
    <xf numFmtId="0" fontId="4" fillId="106" borderId="72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86" applyNumberFormat="0" applyAlignment="0" applyProtection="0"/>
    <xf numFmtId="0" fontId="60" fillId="79" borderId="86" applyNumberForma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86" fillId="54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0" fontId="4" fillId="84" borderId="33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64" borderId="33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15" fillId="71" borderId="23" applyBorder="0"/>
    <xf numFmtId="4" fontId="38" fillId="69" borderId="19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99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8" fillId="64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91" fillId="100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0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9" fontId="95" fillId="110" borderId="83"/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130" fillId="0" borderId="84" applyFill="0" applyBorder="0" applyProtection="0">
      <alignment horizontal="left" vertical="top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5" fillId="71" borderId="23" applyBorder="0"/>
    <xf numFmtId="0" fontId="4" fillId="0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8" fillId="108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124" fillId="104" borderId="90" applyNumberFormat="0" applyAlignment="0" applyProtection="0"/>
    <xf numFmtId="0" fontId="124" fillId="104" borderId="90" applyNumberForma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9" fontId="95" fillId="110" borderId="83"/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9" fontId="95" fillId="110" borderId="83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88" fillId="108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93" fillId="67" borderId="83">
      <protection locked="0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8" fillId="56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124" fillId="104" borderId="90" applyNumberFormat="0" applyAlignment="0" applyProtection="0"/>
    <xf numFmtId="4" fontId="43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9" fontId="95" fillId="110" borderId="83"/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9" fillId="99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8" fillId="64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138" fillId="116" borderId="90" applyNumberFormat="0" applyAlignment="0" applyProtection="0"/>
    <xf numFmtId="4" fontId="43" fillId="93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" fillId="0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9" fontId="95" fillId="110" borderId="83"/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81" fillId="79" borderId="33" applyNumberFormat="0" applyAlignment="0" applyProtection="0"/>
    <xf numFmtId="4" fontId="49" fillId="69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5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61" borderId="33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200" fontId="127" fillId="0" borderId="85">
      <alignment horizontal="right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9" fontId="95" fillId="110" borderId="83"/>
    <xf numFmtId="0" fontId="4" fillId="68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0" borderId="33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9" fontId="95" fillId="110" borderId="83"/>
    <xf numFmtId="4" fontId="43" fillId="54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87" fillId="82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63" borderId="33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93" fillId="67" borderId="83">
      <protection locked="0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88" fillId="108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58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7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25" fillId="71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91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81" fillId="79" borderId="33" applyNumberFormat="0" applyAlignment="0" applyProtection="0"/>
    <xf numFmtId="4" fontId="43" fillId="5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200" fontId="127" fillId="0" borderId="85">
      <alignment horizontal="right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93" fillId="67" borderId="83">
      <protection locked="0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15" fillId="71" borderId="23" applyBorder="0"/>
    <xf numFmtId="4" fontId="44" fillId="69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0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124" fillId="104" borderId="90" applyNumberFormat="0" applyAlignment="0" applyProtection="0"/>
    <xf numFmtId="4" fontId="43" fillId="7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9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8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43" fillId="104" borderId="33" applyNumberFormat="0" applyAlignment="0" applyProtection="0"/>
    <xf numFmtId="4" fontId="43" fillId="0" borderId="33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4" fontId="43" fillId="72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15" fillId="71" borderId="23" applyBorder="0"/>
    <xf numFmtId="4" fontId="38" fillId="6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38" fillId="116" borderId="90" applyNumberFormat="0" applyAlignment="0" applyProtection="0"/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43" fillId="94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88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85" fillId="100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88" fillId="102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39" fillId="82" borderId="19" applyNumberFormat="0" applyProtection="0">
      <alignment vertical="center"/>
    </xf>
    <xf numFmtId="0" fontId="15" fillId="71" borderId="23" applyBorder="0"/>
    <xf numFmtId="4" fontId="38" fillId="69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39" fillId="54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54" borderId="33" applyNumberFormat="0" applyProtection="0">
      <alignment vertical="center"/>
    </xf>
    <xf numFmtId="4" fontId="43" fillId="57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93" fillId="67" borderId="83">
      <protection locked="0"/>
    </xf>
    <xf numFmtId="4" fontId="36" fillId="66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8" fillId="5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81" fillId="79" borderId="33" applyNumberFormat="0" applyAlignment="0" applyProtection="0"/>
    <xf numFmtId="0" fontId="81" fillId="79" borderId="33" applyNumberFormat="0" applyAlignment="0" applyProtection="0"/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8" fillId="61" borderId="19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8" fillId="54" borderId="19" applyNumberFormat="0" applyProtection="0">
      <alignment horizontal="left" vertical="center" indent="1"/>
    </xf>
    <xf numFmtId="0" fontId="124" fillId="104" borderId="90" applyNumberFormat="0" applyAlignment="0" applyProtection="0"/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4" fontId="43" fillId="8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88" fillId="10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3" fillId="64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200" fontId="127" fillId="0" borderId="85">
      <alignment horizontal="right"/>
    </xf>
    <xf numFmtId="0" fontId="4" fillId="66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9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200" fontId="127" fillId="0" borderId="85">
      <alignment horizontal="right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4" fontId="44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3" fontId="127" fillId="0" borderId="41"/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3" fontId="127" fillId="0" borderId="41"/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9" fontId="95" fillId="110" borderId="83"/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" fillId="69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2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4" fontId="92" fillId="70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60" fillId="79" borderId="86" applyNumberFormat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7" fillId="0" borderId="29" applyNumberFormat="0" applyFill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9" fillId="0" borderId="30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75" fillId="0" borderId="32" applyNumberFormat="0" applyFill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0" fontId="4" fillId="0" borderId="0"/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5" fillId="48" borderId="86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84" fillId="0" borderId="65">
      <alignment horizont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6" fillId="54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60" fillId="79" borderId="86" applyNumberFormat="0" applyAlignment="0" applyProtection="0"/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60" fillId="79" borderId="86" applyNumberFormat="0" applyAlignment="0" applyProtection="0"/>
    <xf numFmtId="200" fontId="127" fillId="0" borderId="5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0" fontId="84" fillId="0" borderId="65">
      <alignment horizont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93" applyFont="0" applyFill="0" applyBorder="0" applyProtection="0">
      <alignment horizontal="right"/>
    </xf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0" fontId="139" fillId="0" borderId="65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25" fillId="70" borderId="97" applyNumberFormat="0">
      <protection locked="0"/>
    </xf>
    <xf numFmtId="4" fontId="36" fillId="65" borderId="96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39" fillId="98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36" fillId="65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85" fillId="72" borderId="98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0" fontId="35" fillId="0" borderId="101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02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115" applyNumberFormat="0" applyFill="0" applyProtection="0">
      <alignment horizontal="center"/>
    </xf>
    <xf numFmtId="0" fontId="71" fillId="0" borderId="116" applyNumberFormat="0" applyFill="0" applyAlignment="0" applyProtection="0"/>
    <xf numFmtId="0" fontId="84" fillId="0" borderId="117">
      <alignment horizontal="center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90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89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88" fillId="108" borderId="141" applyNumberFormat="0" applyProtection="0">
      <alignment vertical="center"/>
    </xf>
    <xf numFmtId="0" fontId="4" fillId="55" borderId="141" applyNumberFormat="0" applyProtection="0">
      <alignment horizontal="left" vertical="top" indent="1"/>
    </xf>
    <xf numFmtId="4" fontId="43" fillId="90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71" fillId="0" borderId="116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38" fillId="63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0" fontId="25" fillId="80" borderId="0"/>
    <xf numFmtId="0" fontId="4" fillId="0" borderId="0"/>
    <xf numFmtId="0" fontId="4" fillId="0" borderId="0"/>
    <xf numFmtId="0" fontId="4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84" fillId="0" borderId="139">
      <alignment horizontal="center"/>
    </xf>
    <xf numFmtId="0" fontId="81" fillId="79" borderId="98" applyNumberFormat="0" applyAlignment="0" applyProtection="0"/>
    <xf numFmtId="4" fontId="43" fillId="56" borderId="140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4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4" fontId="43" fillId="90" borderId="126" applyNumberFormat="0" applyProtection="0">
      <alignment horizontal="right" vertical="center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0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4" fontId="43" fillId="95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19" applyNumberFormat="0">
      <protection locked="0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100" borderId="98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25" fillId="10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98" borderId="127" applyNumberFormat="0" applyProtection="0">
      <alignment horizontal="left" vertical="center" indent="1"/>
    </xf>
    <xf numFmtId="4" fontId="43" fillId="61" borderId="125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25" fillId="88" borderId="127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25" applyNumberFormat="0" applyProtection="0">
      <alignment vertical="center"/>
    </xf>
    <xf numFmtId="4" fontId="25" fillId="82" borderId="123" applyNumberFormat="0" applyProtection="0">
      <alignment vertical="center"/>
    </xf>
    <xf numFmtId="4" fontId="90" fillId="109" borderId="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89" borderId="168" applyNumberFormat="0" applyProtection="0">
      <alignment horizontal="right" vertical="center"/>
    </xf>
    <xf numFmtId="0" fontId="4" fillId="55" borderId="168" applyNumberFormat="0" applyProtection="0">
      <alignment horizontal="left" vertical="top" indent="1"/>
    </xf>
    <xf numFmtId="0" fontId="35" fillId="0" borderId="102" applyNumberFormat="0" applyFill="0" applyAlignment="0" applyProtection="0"/>
    <xf numFmtId="0" fontId="4" fillId="0" borderId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4" fillId="69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36" fillId="66" borderId="15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4" fillId="69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38" fillId="69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168" fillId="15" borderId="0" applyNumberFormat="0" applyBorder="0" applyAlignment="0" applyProtection="0"/>
    <xf numFmtId="0" fontId="168" fillId="19" borderId="0" applyNumberFormat="0" applyBorder="0" applyAlignment="0" applyProtection="0"/>
    <xf numFmtId="0" fontId="168" fillId="23" borderId="0" applyNumberFormat="0" applyBorder="0" applyAlignment="0" applyProtection="0"/>
    <xf numFmtId="0" fontId="168" fillId="27" borderId="0" applyNumberFormat="0" applyBorder="0" applyAlignment="0" applyProtection="0"/>
    <xf numFmtId="0" fontId="168" fillId="31" borderId="0" applyNumberFormat="0" applyBorder="0" applyAlignment="0" applyProtection="0"/>
    <xf numFmtId="0" fontId="168" fillId="35" borderId="0" applyNumberFormat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167" fillId="0" borderId="0" applyNumberFormat="0" applyFill="0" applyBorder="0" applyAlignment="0" applyProtection="0"/>
    <xf numFmtId="0" fontId="2" fillId="0" borderId="0"/>
    <xf numFmtId="4" fontId="38" fillId="61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0" fontId="4" fillId="0" borderId="0"/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38" fillId="6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38" fillId="5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2" fillId="0" borderId="0"/>
    <xf numFmtId="4" fontId="43" fillId="87" borderId="141" applyNumberFormat="0" applyProtection="0">
      <alignment horizontal="right" vertical="center"/>
    </xf>
    <xf numFmtId="4" fontId="38" fillId="5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38" fillId="56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169" fillId="0" borderId="0"/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109" fillId="0" borderId="0"/>
    <xf numFmtId="0" fontId="25" fillId="0" borderId="0"/>
    <xf numFmtId="0" fontId="25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7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0" fontId="109" fillId="0" borderId="0"/>
    <xf numFmtId="0" fontId="2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25" fillId="48" borderId="155" applyNumberFormat="0" applyFont="0" applyAlignment="0" applyProtection="0"/>
    <xf numFmtId="4" fontId="25" fillId="82" borderId="155" applyNumberFormat="0" applyProtection="0">
      <alignment vertical="center"/>
    </xf>
    <xf numFmtId="0" fontId="84" fillId="0" borderId="139">
      <alignment horizontal="center"/>
    </xf>
    <xf numFmtId="4" fontId="86" fillId="54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0" fontId="25" fillId="101" borderId="155" applyNumberFormat="0" applyProtection="0">
      <alignment horizontal="left" vertical="center" indent="1"/>
    </xf>
    <xf numFmtId="0" fontId="143" fillId="104" borderId="140" applyNumberFormat="0" applyAlignment="0" applyProtection="0"/>
    <xf numFmtId="4" fontId="43" fillId="88" borderId="168" applyNumberFormat="0" applyProtection="0">
      <alignment horizontal="right" vertical="center"/>
    </xf>
    <xf numFmtId="0" fontId="139" fillId="0" borderId="139">
      <alignment horizontal="left"/>
    </xf>
    <xf numFmtId="0" fontId="139" fillId="0" borderId="139">
      <alignment horizontal="right"/>
    </xf>
    <xf numFmtId="0" fontId="138" fillId="116" borderId="150" applyNumberFormat="0" applyAlignment="0" applyProtection="0"/>
    <xf numFmtId="10" fontId="25" fillId="72" borderId="146" applyNumberFormat="0" applyBorder="0" applyAlignment="0" applyProtection="0"/>
    <xf numFmtId="0" fontId="124" fillId="104" borderId="150" applyNumberFormat="0" applyAlignment="0" applyProtection="0"/>
    <xf numFmtId="0" fontId="123" fillId="0" borderId="149" applyFill="0" applyProtection="0">
      <alignment horizontal="right"/>
    </xf>
    <xf numFmtId="0" fontId="45" fillId="0" borderId="136" applyNumberFormat="0" applyFill="0" applyAlignment="0" applyProtection="0"/>
    <xf numFmtId="4" fontId="25" fillId="83" borderId="155" applyNumberFormat="0" applyProtection="0">
      <alignment horizontal="left" vertical="center" indent="1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109" fillId="108" borderId="91" applyNumberFormat="0" applyFont="0" applyAlignment="0" applyProtection="0"/>
    <xf numFmtId="4" fontId="85" fillId="72" borderId="140" applyNumberFormat="0" applyProtection="0">
      <alignment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85" fillId="100" borderId="140" applyNumberFormat="0" applyProtection="0">
      <alignment horizontal="right" vertical="center"/>
    </xf>
    <xf numFmtId="4" fontId="43" fillId="10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43" fillId="72" borderId="140" applyNumberFormat="0" applyProtection="0">
      <alignment vertical="center"/>
    </xf>
    <xf numFmtId="0" fontId="15" fillId="71" borderId="145" applyBorder="0"/>
    <xf numFmtId="0" fontId="25" fillId="70" borderId="144" applyNumberFormat="0">
      <protection locked="0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9" fontId="10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8" fontId="4" fillId="0" borderId="161" applyFont="0" applyFill="0" applyBorder="0" applyProtection="0">
      <alignment horizontal="right"/>
    </xf>
    <xf numFmtId="4" fontId="43" fillId="88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38" fillId="62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8" fillId="6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92" fillId="70" borderId="123" applyNumberFormat="0" applyProtection="0">
      <alignment horizontal="right" vertical="center"/>
    </xf>
    <xf numFmtId="4" fontId="91" fillId="100" borderId="140" applyNumberFormat="0" applyProtection="0">
      <alignment horizontal="right" vertical="center"/>
    </xf>
    <xf numFmtId="0" fontId="25" fillId="73" borderId="146"/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4" fontId="85" fillId="10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85" fillId="72" borderId="140" applyNumberFormat="0" applyProtection="0">
      <alignment vertical="center"/>
    </xf>
    <xf numFmtId="4" fontId="88" fillId="108" borderId="141" applyNumberFormat="0" applyProtection="0">
      <alignment vertical="center"/>
    </xf>
    <xf numFmtId="4" fontId="43" fillId="72" borderId="140" applyNumberFormat="0" applyProtection="0">
      <alignment vertical="center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40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101" borderId="158" applyNumberFormat="0" applyProtection="0">
      <alignment horizontal="left" vertical="center" indent="1"/>
    </xf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4" fontId="43" fillId="10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36" fillId="66" borderId="141" applyNumberFormat="0" applyProtection="0">
      <alignment horizontal="left" vertical="center" indent="1"/>
    </xf>
    <xf numFmtId="4" fontId="38" fillId="69" borderId="141" applyNumberFormat="0" applyProtection="0">
      <alignment horizontal="right" vertical="center"/>
    </xf>
    <xf numFmtId="4" fontId="4" fillId="71" borderId="200" applyNumberFormat="0" applyProtection="0">
      <alignment horizontal="left" vertical="center" indent="1"/>
    </xf>
    <xf numFmtId="4" fontId="38" fillId="54" borderId="141" applyNumberFormat="0" applyProtection="0">
      <alignment horizontal="left" vertical="center" indent="1"/>
    </xf>
    <xf numFmtId="4" fontId="36" fillId="54" borderId="141" applyNumberFormat="0" applyProtection="0">
      <alignment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0" fontId="139" fillId="0" borderId="139">
      <alignment horizontal="right"/>
    </xf>
    <xf numFmtId="0" fontId="39" fillId="0" borderId="153" applyNumberFormat="0" applyFill="0" applyAlignment="0" applyProtection="0"/>
    <xf numFmtId="0" fontId="83" fillId="121" borderId="152" applyNumberFormat="0" applyFont="0" applyAlignment="0" applyProtection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49" fillId="69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6" fontId="4" fillId="0" borderId="0">
      <protection locked="0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38" fillId="66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38" fillId="6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45" fillId="0" borderId="120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38" fillId="64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84" fillId="0" borderId="139">
      <alignment horizontal="center"/>
    </xf>
    <xf numFmtId="0" fontId="143" fillId="104" borderId="98" applyNumberFormat="0" applyAlignment="0" applyProtection="0"/>
    <xf numFmtId="4" fontId="25" fillId="83" borderId="155" applyNumberFormat="0" applyProtection="0">
      <alignment horizontal="left" vertical="center" indent="1"/>
    </xf>
    <xf numFmtId="0" fontId="52" fillId="0" borderId="133" applyNumberFormat="0" applyFill="0" applyProtection="0">
      <alignment horizontal="center"/>
    </xf>
    <xf numFmtId="0" fontId="35" fillId="0" borderId="147" applyNumberFormat="0" applyFill="0" applyAlignment="0" applyProtection="0"/>
    <xf numFmtId="4" fontId="91" fillId="100" borderId="140" applyNumberFormat="0" applyProtection="0">
      <alignment horizontal="right" vertical="center"/>
    </xf>
    <xf numFmtId="0" fontId="25" fillId="73" borderId="146"/>
    <xf numFmtId="4" fontId="90" fillId="109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88" fillId="102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0" fontId="60" fillId="79" borderId="155" applyNumberFormat="0" applyAlignment="0" applyProtection="0"/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71" fillId="0" borderId="124" applyNumberFormat="0" applyFill="0" applyAlignment="0" applyProtection="0"/>
    <xf numFmtId="0" fontId="4" fillId="84" borderId="140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85" fillId="54" borderId="140" applyNumberFormat="0" applyProtection="0">
      <alignment vertical="center"/>
    </xf>
    <xf numFmtId="0" fontId="81" fillId="79" borderId="140" applyNumberFormat="0" applyAlignment="0" applyProtection="0"/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4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4" fontId="38" fillId="60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49" fillId="69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4" fillId="69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38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38" fillId="6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38" fillId="63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38" fillId="61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38" fillId="6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8" fillId="56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9" fillId="99" borderId="198" applyNumberFormat="0" applyProtection="0">
      <alignment horizontal="left" vertical="center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7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43" fillId="100" borderId="198" applyNumberFormat="0" applyProtection="0">
      <alignment horizontal="right" vertical="center"/>
    </xf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43" fillId="103" borderId="167" applyNumberFormat="0" applyProtection="0">
      <alignment horizontal="left" vertical="center" indent="1"/>
    </xf>
    <xf numFmtId="0" fontId="25" fillId="70" borderId="159" applyNumberFormat="0">
      <protection locked="0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38" fillId="6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45" fillId="0" borderId="136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124" fillId="104" borderId="135" applyNumberFormat="0" applyAlignment="0" applyProtection="0"/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25" fillId="0" borderId="166" applyNumberFormat="0" applyProtection="0">
      <alignment horizontal="right" vertical="center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vertical="center"/>
    </xf>
    <xf numFmtId="0" fontId="4" fillId="8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4" fontId="86" fillId="67" borderId="166" applyNumberFormat="0" applyProtection="0">
      <alignment horizontal="right" vertical="center"/>
    </xf>
    <xf numFmtId="0" fontId="15" fillId="71" borderId="160" applyBorder="0"/>
    <xf numFmtId="4" fontId="88" fillId="108" borderId="157" applyNumberFormat="0" applyProtection="0">
      <alignment vertical="center"/>
    </xf>
    <xf numFmtId="4" fontId="25" fillId="98" borderId="169" applyNumberFormat="0" applyProtection="0">
      <alignment horizontal="left" vertical="center" indent="1"/>
    </xf>
    <xf numFmtId="4" fontId="88" fillId="104" borderId="157" applyNumberFormat="0" applyProtection="0">
      <alignment horizontal="left" vertical="center" indent="1"/>
    </xf>
    <xf numFmtId="0" fontId="88" fillId="108" borderId="157" applyNumberFormat="0" applyProtection="0">
      <alignment horizontal="left" vertical="top" indent="1"/>
    </xf>
    <xf numFmtId="4" fontId="25" fillId="0" borderId="156" applyNumberFormat="0" applyProtection="0">
      <alignment horizontal="right" vertical="center"/>
    </xf>
    <xf numFmtId="4" fontId="86" fillId="67" borderId="156" applyNumberFormat="0" applyProtection="0">
      <alignment horizontal="right" vertical="center"/>
    </xf>
    <xf numFmtId="0" fontId="87" fillId="82" borderId="168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0" fontId="88" fillId="102" borderId="157" applyNumberFormat="0" applyProtection="0">
      <alignment horizontal="left" vertical="top" indent="1"/>
    </xf>
    <xf numFmtId="0" fontId="4" fillId="4" borderId="1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38" fillId="66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8" borderId="200" applyNumberFormat="0" applyProtection="0">
      <alignment horizontal="right" vertical="center"/>
    </xf>
    <xf numFmtId="4" fontId="43" fillId="64" borderId="198" applyNumberFormat="0" applyProtection="0">
      <alignment horizontal="right" vertical="center"/>
    </xf>
    <xf numFmtId="4" fontId="43" fillId="97" borderId="198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2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25" fillId="107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4" fontId="43" fillId="72" borderId="198" applyNumberFormat="0" applyProtection="0">
      <alignment horizontal="left" vertical="center" indent="1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92" fillId="70" borderId="123" applyNumberFormat="0" applyProtection="0">
      <alignment horizontal="right" vertical="center"/>
    </xf>
    <xf numFmtId="4" fontId="90" fillId="109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8" fillId="102" borderId="126" applyNumberFormat="0" applyProtection="0">
      <alignment horizontal="left" vertical="top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5" applyNumberFormat="0" applyProtection="0">
      <alignment horizontal="right" vertical="center"/>
    </xf>
    <xf numFmtId="4" fontId="43" fillId="72" borderId="125" applyNumberFormat="0" applyProtection="0">
      <alignment horizontal="left" vertical="center" indent="1"/>
    </xf>
    <xf numFmtId="4" fontId="43" fillId="72" borderId="125" applyNumberFormat="0" applyProtection="0">
      <alignment horizontal="left" vertical="center" indent="1"/>
    </xf>
    <xf numFmtId="4" fontId="85" fillId="72" borderId="125" applyNumberFormat="0" applyProtection="0">
      <alignment vertical="center"/>
    </xf>
    <xf numFmtId="4" fontId="43" fillId="72" borderId="125" applyNumberFormat="0" applyProtection="0">
      <alignment vertical="center"/>
    </xf>
    <xf numFmtId="0" fontId="25" fillId="70" borderId="129" applyNumberFormat="0">
      <protection locked="0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25" fillId="101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" fillId="71" borderId="127" applyNumberFormat="0" applyProtection="0">
      <alignment horizontal="left" vertical="center" indent="1"/>
    </xf>
    <xf numFmtId="4" fontId="39" fillId="99" borderId="125" applyNumberFormat="0" applyProtection="0">
      <alignment horizontal="left" vertical="center" indent="1"/>
    </xf>
    <xf numFmtId="4" fontId="43" fillId="97" borderId="125" applyNumberFormat="0" applyProtection="0">
      <alignment horizontal="right" vertical="center"/>
    </xf>
    <xf numFmtId="4" fontId="43" fillId="63" borderId="125" applyNumberFormat="0" applyProtection="0">
      <alignment horizontal="right" vertical="center"/>
    </xf>
    <xf numFmtId="4" fontId="43" fillId="64" borderId="125" applyNumberFormat="0" applyProtection="0">
      <alignment horizontal="right" vertical="center"/>
    </xf>
    <xf numFmtId="4" fontId="43" fillId="93" borderId="125" applyNumberFormat="0" applyProtection="0">
      <alignment horizontal="right" vertical="center"/>
    </xf>
    <xf numFmtId="4" fontId="43" fillId="91" borderId="125" applyNumberFormat="0" applyProtection="0">
      <alignment horizontal="right" vertical="center"/>
    </xf>
    <xf numFmtId="4" fontId="43" fillId="57" borderId="125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60" fillId="79" borderId="123" applyNumberFormat="0" applyAlignment="0" applyProtection="0"/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25" fillId="105" borderId="156" applyNumberFormat="0" applyProtection="0">
      <alignment horizontal="left" vertical="center" indent="1"/>
    </xf>
    <xf numFmtId="195" fontId="148" fillId="0" borderId="112" applyBorder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149" fillId="125" borderId="112" applyBorder="0" applyProtection="0">
      <alignment horizontal="centerContinuous" vertical="center"/>
    </xf>
    <xf numFmtId="4" fontId="43" fillId="87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90" fillId="109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60" fillId="79" borderId="166" applyNumberFormat="0" applyAlignment="0" applyProtection="0"/>
    <xf numFmtId="4" fontId="43" fillId="95" borderId="168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4" fontId="43" fillId="95" borderId="168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43" fillId="90" borderId="168" applyNumberFormat="0" applyProtection="0">
      <alignment horizontal="right" vertical="center"/>
    </xf>
    <xf numFmtId="0" fontId="4" fillId="0" borderId="0"/>
    <xf numFmtId="0" fontId="39" fillId="54" borderId="141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55" borderId="141" applyNumberFormat="0" applyProtection="0">
      <alignment horizontal="left" vertical="top" indent="1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0" borderId="0"/>
    <xf numFmtId="0" fontId="4" fillId="55" borderId="141" applyNumberFormat="0" applyProtection="0">
      <alignment horizontal="left" vertical="top" indent="1"/>
    </xf>
    <xf numFmtId="0" fontId="62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72" borderId="126" applyNumberFormat="0" applyProtection="0">
      <alignment vertical="center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0" borderId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0" fontId="73" fillId="49" borderId="86" applyNumberFormat="0" applyAlignment="0" applyProtection="0"/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71" fillId="0" borderId="116" applyNumberFormat="0" applyFill="0" applyAlignment="0" applyProtection="0"/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60" fillId="79" borderId="86" applyNumberFormat="0" applyAlignment="0" applyProtection="0"/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21" applyNumberFormat="0">
      <protection locked="0"/>
    </xf>
    <xf numFmtId="4" fontId="39" fillId="82" borderId="199" applyNumberFormat="0" applyProtection="0">
      <alignment vertical="center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10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25" fillId="85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90" fillId="109" borderId="99" applyNumberFormat="0" applyProtection="0">
      <alignment horizontal="left" vertical="center" indent="1"/>
    </xf>
    <xf numFmtId="4" fontId="43" fillId="96" borderId="168" applyNumberFormat="0" applyProtection="0">
      <alignment horizontal="right" vertical="center"/>
    </xf>
    <xf numFmtId="4" fontId="91" fillId="100" borderId="98" applyNumberFormat="0" applyProtection="0">
      <alignment horizontal="right" vertical="center"/>
    </xf>
    <xf numFmtId="0" fontId="35" fillId="0" borderId="102" applyNumberFormat="0" applyFill="0" applyAlignment="0" applyProtection="0"/>
    <xf numFmtId="0" fontId="52" fillId="0" borderId="115" applyNumberFormat="0" applyFill="0" applyProtection="0">
      <alignment horizontal="center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70" borderId="119" applyNumberFormat="0">
      <protection locked="0"/>
    </xf>
    <xf numFmtId="0" fontId="109" fillId="108" borderId="91" applyNumberFormat="0" applyFont="0" applyAlignment="0" applyProtection="0"/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45" fillId="0" borderId="120" applyNumberFormat="0" applyFill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0" fontId="139" fillId="0" borderId="117">
      <alignment horizontal="right"/>
    </xf>
    <xf numFmtId="0" fontId="139" fillId="0" borderId="117">
      <alignment horizontal="left"/>
    </xf>
    <xf numFmtId="4" fontId="43" fillId="94" borderId="141" applyNumberFormat="0" applyProtection="0">
      <alignment horizontal="right" vertical="center"/>
    </xf>
    <xf numFmtId="0" fontId="143" fillId="104" borderId="98" applyNumberFormat="0" applyAlignment="0" applyProtection="0"/>
    <xf numFmtId="0" fontId="25" fillId="101" borderId="86" applyNumberFormat="0" applyProtection="0">
      <alignment horizontal="left" vertical="center" indent="1"/>
    </xf>
    <xf numFmtId="0" fontId="4" fillId="69" borderId="126" applyNumberFormat="0" applyProtection="0">
      <alignment horizontal="left" vertical="top" indent="1"/>
    </xf>
    <xf numFmtId="4" fontId="43" fillId="72" borderId="126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86" fillId="54" borderId="86" applyNumberFormat="0" applyProtection="0">
      <alignment vertical="center"/>
    </xf>
    <xf numFmtId="0" fontId="84" fillId="0" borderId="117">
      <alignment horizontal="center"/>
    </xf>
    <xf numFmtId="0" fontId="84" fillId="0" borderId="117">
      <alignment horizontal="center"/>
    </xf>
    <xf numFmtId="0" fontId="84" fillId="0" borderId="117">
      <alignment horizontal="center"/>
    </xf>
    <xf numFmtId="4" fontId="43" fillId="94" borderId="199" applyNumberFormat="0" applyProtection="0">
      <alignment horizontal="right" vertical="center"/>
    </xf>
    <xf numFmtId="0" fontId="25" fillId="48" borderId="86" applyNumberFormat="0" applyFont="0" applyAlignment="0" applyProtection="0"/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0" fontId="73" fillId="49" borderId="155" applyNumberFormat="0" applyAlignment="0" applyProtection="0"/>
    <xf numFmtId="4" fontId="43" fillId="54" borderId="140" applyNumberFormat="0" applyProtection="0">
      <alignment vertical="center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0" fontId="39" fillId="0" borderId="138" applyNumberFormat="0" applyFill="0" applyAlignment="0" applyProtection="0"/>
    <xf numFmtId="4" fontId="43" fillId="90" borderId="199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9" fillId="54" borderId="168" applyNumberFormat="0" applyProtection="0">
      <alignment horizontal="left" vertical="center" indent="1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88" fillId="108" borderId="199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38" fillId="66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38" fillId="64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38" fillId="59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38" fillId="5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38" fillId="5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0" fontId="73" fillId="49" borderId="156" applyNumberFormat="0" applyAlignment="0" applyProtection="0"/>
    <xf numFmtId="0" fontId="88" fillId="102" borderId="199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6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25" fillId="101" borderId="15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25" fillId="101" borderId="169" applyNumberFormat="0" applyProtection="0">
      <alignment horizontal="left" vertical="center" indent="1"/>
    </xf>
    <xf numFmtId="0" fontId="143" fillId="104" borderId="125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5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0" fontId="138" fillId="116" borderId="135" applyNumberFormat="0" applyAlignment="0" applyProtection="0"/>
    <xf numFmtId="4" fontId="43" fillId="88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38" fillId="5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6" fontId="4" fillId="0" borderId="0">
      <protection locked="0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52" fillId="0" borderId="133" applyNumberFormat="0" applyFill="0" applyProtection="0">
      <alignment horizont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73" borderId="172"/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7" borderId="168" applyNumberFormat="0" applyProtection="0">
      <alignment horizontal="left" vertical="top" indent="1"/>
    </xf>
    <xf numFmtId="0" fontId="109" fillId="108" borderId="132" applyNumberFormat="0" applyFont="0" applyAlignment="0" applyProtection="0"/>
    <xf numFmtId="0" fontId="4" fillId="84" borderId="167" applyNumberFormat="0" applyProtection="0">
      <alignment horizontal="left" vertical="center" indent="1"/>
    </xf>
    <xf numFmtId="4" fontId="4" fillId="71" borderId="169" applyNumberFormat="0" applyProtection="0">
      <alignment horizontal="left" vertical="center" indent="1"/>
    </xf>
    <xf numFmtId="4" fontId="25" fillId="95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56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0" fontId="81" fillId="79" borderId="167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38" fillId="6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59" borderId="199" applyNumberFormat="0" applyProtection="0">
      <alignment horizontal="right" vertical="center"/>
    </xf>
    <xf numFmtId="6" fontId="4" fillId="0" borderId="0">
      <protection locked="0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92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8" borderId="200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25" fillId="71" borderId="199" applyNumberFormat="0" applyProtection="0">
      <alignment horizontal="left" vertical="top" indent="1"/>
    </xf>
    <xf numFmtId="0" fontId="4" fillId="103" borderId="198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4" fontId="85" fillId="72" borderId="198" applyNumberFormat="0" applyProtection="0">
      <alignment vertical="center"/>
    </xf>
    <xf numFmtId="4" fontId="43" fillId="72" borderId="198" applyNumberFormat="0" applyProtection="0">
      <alignment horizontal="left" vertical="center" indent="1"/>
    </xf>
    <xf numFmtId="4" fontId="25" fillId="0" borderId="197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90" fillId="109" borderId="200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76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85" fillId="100" borderId="125" applyNumberFormat="0" applyProtection="0">
      <alignment horizontal="right" vertical="center"/>
    </xf>
    <xf numFmtId="0" fontId="88" fillId="108" borderId="126" applyNumberFormat="0" applyProtection="0">
      <alignment horizontal="left" vertical="top" indent="1"/>
    </xf>
    <xf numFmtId="4" fontId="88" fillId="104" borderId="126" applyNumberFormat="0" applyProtection="0">
      <alignment horizontal="left" vertical="center" indent="1"/>
    </xf>
    <xf numFmtId="4" fontId="86" fillId="72" borderId="54" applyNumberFormat="0" applyProtection="0">
      <alignment vertical="center"/>
    </xf>
    <xf numFmtId="4" fontId="88" fillId="108" borderId="126" applyNumberFormat="0" applyProtection="0">
      <alignment vertical="center"/>
    </xf>
    <xf numFmtId="0" fontId="15" fillId="71" borderId="130" applyBorder="0"/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6" applyNumberFormat="0" applyProtection="0">
      <alignment horizontal="left" vertical="top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2" borderId="126" applyNumberFormat="0" applyProtection="0">
      <alignment horizontal="left" vertical="top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8" applyNumberFormat="0" applyProtection="0">
      <alignment horizontal="left" vertical="center" indent="1"/>
    </xf>
    <xf numFmtId="4" fontId="25" fillId="96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7" fillId="82" borderId="126" applyNumberFormat="0" applyProtection="0">
      <alignment horizontal="left" vertical="top" indent="1"/>
    </xf>
    <xf numFmtId="0" fontId="73" fillId="49" borderId="123" applyNumberFormat="0" applyAlignment="0" applyProtection="0"/>
    <xf numFmtId="0" fontId="71" fillId="0" borderId="124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4" fontId="43" fillId="92" borderId="168" applyNumberFormat="0" applyProtection="0">
      <alignment horizontal="right" vertical="center"/>
    </xf>
    <xf numFmtId="0" fontId="139" fillId="0" borderId="117">
      <alignment horizontal="right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25" fillId="107" borderId="155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85" fillId="72" borderId="126" applyNumberFormat="0" applyProtection="0">
      <alignment vertical="center"/>
    </xf>
    <xf numFmtId="4" fontId="43" fillId="88" borderId="157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32" fillId="43" borderId="0" applyNumberFormat="0" applyBorder="0" applyAlignment="0" applyProtection="0"/>
    <xf numFmtId="4" fontId="43" fillId="96" borderId="141" applyNumberFormat="0" applyProtection="0">
      <alignment horizontal="right" vertical="center"/>
    </xf>
    <xf numFmtId="0" fontId="75" fillId="49" borderId="0" applyNumberFormat="0" applyBorder="0" applyAlignment="0" applyProtection="0"/>
    <xf numFmtId="4" fontId="43" fillId="92" borderId="141" applyNumberFormat="0" applyProtection="0">
      <alignment horizontal="right" vertical="center"/>
    </xf>
    <xf numFmtId="0" fontId="4" fillId="0" borderId="0"/>
    <xf numFmtId="0" fontId="25" fillId="48" borderId="86" applyNumberFormat="0" applyFont="0" applyAlignment="0" applyProtection="0"/>
    <xf numFmtId="0" fontId="109" fillId="108" borderId="148" applyNumberFormat="0" applyFont="0" applyAlignment="0" applyProtection="0"/>
    <xf numFmtId="4" fontId="25" fillId="0" borderId="155" applyNumberFormat="0" applyProtection="0">
      <alignment horizontal="right" vertical="center"/>
    </xf>
    <xf numFmtId="9" fontId="4" fillId="0" borderId="0" applyFont="0" applyFill="0" applyBorder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86" fillId="54" borderId="86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4" fontId="92" fillId="70" borderId="86" applyNumberFormat="0" applyProtection="0">
      <alignment horizontal="right" vertical="center"/>
    </xf>
    <xf numFmtId="0" fontId="79" fillId="0" borderId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58" fillId="48" borderId="0" applyNumberFormat="0" applyBorder="0" applyAlignment="0" applyProtection="0"/>
    <xf numFmtId="0" fontId="60" fillId="79" borderId="86" applyNumberFormat="0" applyAlignment="0" applyProtection="0"/>
    <xf numFmtId="0" fontId="4" fillId="55" borderId="14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67" fillId="0" borderId="29" applyNumberFormat="0" applyFill="0" applyAlignment="0" applyProtection="0"/>
    <xf numFmtId="0" fontId="69" fillId="0" borderId="30" applyNumberFormat="0" applyFill="0" applyAlignment="0" applyProtection="0"/>
    <xf numFmtId="0" fontId="71" fillId="0" borderId="116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0" fontId="75" fillId="0" borderId="32" applyNumberFormat="0" applyFill="0" applyAlignment="0" applyProtection="0"/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37" fontId="78" fillId="0" borderId="0"/>
    <xf numFmtId="4" fontId="43" fillId="92" borderId="141" applyNumberFormat="0" applyProtection="0">
      <alignment horizontal="right" vertical="center"/>
    </xf>
    <xf numFmtId="37" fontId="78" fillId="0" borderId="0"/>
    <xf numFmtId="4" fontId="38" fillId="59" borderId="141" applyNumberFormat="0" applyProtection="0">
      <alignment horizontal="right" vertical="center"/>
    </xf>
    <xf numFmtId="0" fontId="25" fillId="80" borderId="0"/>
    <xf numFmtId="0" fontId="79" fillId="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81" fillId="79" borderId="98" applyNumberFormat="0" applyAlignment="0" applyProtection="0"/>
    <xf numFmtId="9" fontId="4" fillId="0" borderId="0" applyFont="0" applyFill="0" applyBorder="0" applyAlignment="0" applyProtection="0"/>
    <xf numFmtId="0" fontId="84" fillId="0" borderId="8">
      <alignment horizontal="center"/>
    </xf>
    <xf numFmtId="4" fontId="4" fillId="71" borderId="15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43" fillId="54" borderId="98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96" borderId="199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57" borderId="98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8" borderId="98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4" fontId="43" fillId="61" borderId="98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1" borderId="98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3" borderId="98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43" fillId="64" borderId="98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63" borderId="98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97" borderId="98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39" fillId="98" borderId="122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98" applyNumberFormat="0" applyProtection="0">
      <alignment vertical="center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98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0" fontId="35" fillId="0" borderId="131" applyNumberFormat="0" applyFill="0" applyAlignment="0" applyProtection="0"/>
    <xf numFmtId="4" fontId="43" fillId="0" borderId="76" applyNumberFormat="0" applyProtection="0">
      <alignment horizontal="right" vertical="center"/>
    </xf>
    <xf numFmtId="4" fontId="91" fillId="100" borderId="125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4" fontId="25" fillId="102" borderId="127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56" borderId="125" applyNumberFormat="0" applyProtection="0">
      <alignment horizontal="right" vertical="center"/>
    </xf>
    <xf numFmtId="4" fontId="43" fillId="58" borderId="125" applyNumberFormat="0" applyProtection="0">
      <alignment horizontal="right" vertical="center"/>
    </xf>
    <xf numFmtId="4" fontId="43" fillId="54" borderId="125" applyNumberFormat="0" applyProtection="0">
      <alignment vertical="center"/>
    </xf>
    <xf numFmtId="0" fontId="81" fillId="79" borderId="125" applyNumberFormat="0" applyAlignment="0" applyProtection="0"/>
    <xf numFmtId="0" fontId="25" fillId="48" borderId="123" applyNumberFormat="0" applyFon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35" fillId="0" borderId="102" applyNumberFormat="0" applyFill="0" applyAlignment="0" applyProtection="0"/>
    <xf numFmtId="0" fontId="9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25" fillId="48" borderId="86" applyNumberFormat="0" applyFont="0" applyAlignment="0" applyProtection="0"/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60" fillId="79" borderId="86" applyNumberFormat="0" applyAlignment="0" applyProtection="0"/>
    <xf numFmtId="0" fontId="71" fillId="0" borderId="116" applyNumberFormat="0" applyFill="0" applyAlignment="0" applyProtection="0"/>
    <xf numFmtId="0" fontId="73" fillId="49" borderId="86" applyNumberFormat="0" applyAlignment="0" applyProtection="0"/>
    <xf numFmtId="0" fontId="84" fillId="0" borderId="117">
      <alignment horizontal="center"/>
    </xf>
    <xf numFmtId="0" fontId="4" fillId="55" borderId="168" applyNumberFormat="0" applyProtection="0">
      <alignment horizontal="left" vertical="center" indent="1"/>
    </xf>
    <xf numFmtId="4" fontId="25" fillId="95" borderId="197" applyNumberFormat="0" applyProtection="0">
      <alignment horizontal="right"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89" borderId="199" applyNumberFormat="0" applyProtection="0">
      <alignment horizontal="right"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0" fontId="25" fillId="101" borderId="86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0" fontId="25" fillId="104" borderId="123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4" fillId="71" borderId="127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143" fillId="104" borderId="198" applyNumberFormat="0" applyAlignment="0" applyProtection="0"/>
    <xf numFmtId="0" fontId="138" fillId="116" borderId="206" applyNumberFormat="0" applyAlignment="0" applyProtection="0"/>
    <xf numFmtId="0" fontId="60" fillId="79" borderId="123" applyNumberFormat="0" applyAlignment="0" applyProtection="0"/>
    <xf numFmtId="4" fontId="43" fillId="94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71" fillId="0" borderId="124" applyNumberFormat="0" applyFill="0" applyAlignment="0" applyProtection="0"/>
    <xf numFmtId="4" fontId="43" fillId="87" borderId="168" applyNumberFormat="0" applyProtection="0">
      <alignment horizontal="right" vertical="center"/>
    </xf>
    <xf numFmtId="0" fontId="73" fillId="49" borderId="123" applyNumberFormat="0" applyAlignment="0" applyProtection="0"/>
    <xf numFmtId="4" fontId="43" fillId="88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81" fillId="79" borderId="140" applyNumberFormat="0" applyAlignment="0" applyProtection="0"/>
    <xf numFmtId="4" fontId="25" fillId="92" borderId="156" applyNumberFormat="0" applyProtection="0">
      <alignment horizontal="right" vertical="center"/>
    </xf>
    <xf numFmtId="4" fontId="25" fillId="82" borderId="156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101" borderId="20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43" fillId="57" borderId="140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43" fillId="97" borderId="140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39" fillId="98" borderId="154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60" fillId="79" borderId="156" applyNumberFormat="0" applyAlignment="0" applyProtection="0"/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4" fontId="43" fillId="72" borderId="140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0" applyNumberFormat="0" applyProtection="0">
      <alignment vertical="center"/>
    </xf>
    <xf numFmtId="4" fontId="43" fillId="72" borderId="140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0" fontId="43" fillId="72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43" fillId="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3" fillId="68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73" borderId="146"/>
    <xf numFmtId="0" fontId="25" fillId="73" borderId="146"/>
    <xf numFmtId="0" fontId="25" fillId="73" borderId="146"/>
    <xf numFmtId="0" fontId="35" fillId="0" borderId="147" applyNumberFormat="0" applyFill="0" applyAlignment="0" applyProtection="0"/>
    <xf numFmtId="4" fontId="43" fillId="92" borderId="168" applyNumberFormat="0" applyProtection="0">
      <alignment horizontal="right" vertical="center"/>
    </xf>
    <xf numFmtId="0" fontId="4" fillId="106" borderId="167" applyNumberFormat="0" applyProtection="0">
      <alignment horizontal="left" vertical="center" indent="1"/>
    </xf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4" fontId="86" fillId="54" borderId="155" applyNumberFormat="0" applyProtection="0">
      <alignment vertical="center"/>
    </xf>
    <xf numFmtId="4" fontId="25" fillId="83" borderId="155" applyNumberFormat="0" applyProtection="0">
      <alignment horizontal="left" vertical="center" indent="1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0" fontId="60" fillId="79" borderId="155" applyNumberFormat="0" applyAlignment="0" applyProtection="0"/>
    <xf numFmtId="0" fontId="71" fillId="0" borderId="124" applyNumberFormat="0" applyFill="0" applyAlignment="0" applyProtection="0"/>
    <xf numFmtId="0" fontId="73" fillId="49" borderId="155" applyNumberFormat="0" applyAlignment="0" applyProtection="0"/>
    <xf numFmtId="0" fontId="84" fillId="0" borderId="139">
      <alignment horizont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63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6" fontId="4" fillId="0" borderId="0">
      <protection locked="0"/>
    </xf>
    <xf numFmtId="0" fontId="4" fillId="106" borderId="198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4" fontId="92" fillId="70" borderId="197" applyNumberFormat="0" applyProtection="0">
      <alignment horizontal="right" vertical="center"/>
    </xf>
    <xf numFmtId="0" fontId="4" fillId="4" borderId="198" applyNumberFormat="0" applyProtection="0">
      <alignment horizontal="left" vertical="center" indent="1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0" fontId="25" fillId="107" borderId="156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73" fillId="49" borderId="156" applyNumberFormat="0" applyAlignment="0" applyProtection="0"/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4" fillId="71" borderId="200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0" fontId="60" fillId="79" borderId="156" applyNumberFormat="0" applyAlignment="0" applyProtection="0"/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38" fillId="5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0" fontId="35" fillId="0" borderId="173" applyNumberFormat="0" applyFill="0" applyAlignment="0" applyProtection="0"/>
    <xf numFmtId="4" fontId="92" fillId="70" borderId="166" applyNumberFormat="0" applyProtection="0">
      <alignment horizontal="right" vertical="center"/>
    </xf>
    <xf numFmtId="4" fontId="90" fillId="109" borderId="169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2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100" borderId="167" applyNumberFormat="0" applyProtection="0">
      <alignment horizontal="right" vertical="center"/>
    </xf>
    <xf numFmtId="4" fontId="43" fillId="100" borderId="167" applyNumberFormat="0" applyProtection="0">
      <alignment horizontal="right" vertical="center"/>
    </xf>
    <xf numFmtId="4" fontId="88" fillId="104" borderId="168" applyNumberFormat="0" applyProtection="0">
      <alignment horizontal="left" vertical="center" indent="1"/>
    </xf>
    <xf numFmtId="4" fontId="85" fillId="72" borderId="167" applyNumberFormat="0" applyProtection="0">
      <alignment vertical="center"/>
    </xf>
    <xf numFmtId="0" fontId="25" fillId="102" borderId="157" applyNumberFormat="0" applyProtection="0">
      <alignment horizontal="left" vertical="top" indent="1"/>
    </xf>
    <xf numFmtId="0" fontId="15" fillId="71" borderId="171" applyBorder="0"/>
    <xf numFmtId="0" fontId="4" fillId="84" borderId="167" applyNumberFormat="0" applyProtection="0">
      <alignment horizontal="left" vertical="center" indent="1"/>
    </xf>
    <xf numFmtId="0" fontId="25" fillId="101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71" borderId="168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4" fontId="25" fillId="102" borderId="169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4" fontId="43" fillId="103" borderId="167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0" borderId="162" applyNumberFormat="0">
      <protection locked="0"/>
    </xf>
    <xf numFmtId="0" fontId="15" fillId="71" borderId="160" applyBorder="0"/>
    <xf numFmtId="4" fontId="25" fillId="102" borderId="166" applyNumberFormat="0" applyProtection="0">
      <alignment horizontal="right" vertical="center"/>
    </xf>
    <xf numFmtId="4" fontId="88" fillId="108" borderId="157" applyNumberFormat="0" applyProtection="0">
      <alignment vertical="center"/>
    </xf>
    <xf numFmtId="4" fontId="43" fillId="100" borderId="170" applyNumberFormat="0" applyProtection="0">
      <alignment horizontal="left" vertical="center" indent="1"/>
    </xf>
    <xf numFmtId="4" fontId="25" fillId="96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9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25" fillId="86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54" borderId="167" applyNumberFormat="0" applyProtection="0">
      <alignment vertical="center"/>
    </xf>
    <xf numFmtId="4" fontId="86" fillId="54" borderId="166" applyNumberFormat="0" applyProtection="0">
      <alignment vertical="center"/>
    </xf>
    <xf numFmtId="0" fontId="25" fillId="48" borderId="166" applyNumberFormat="0" applyFont="0" applyAlignment="0" applyProtection="0"/>
    <xf numFmtId="0" fontId="73" fillId="49" borderId="166" applyNumberFormat="0" applyAlignment="0" applyProtection="0"/>
    <xf numFmtId="0" fontId="88" fillId="102" borderId="157" applyNumberFormat="0" applyProtection="0">
      <alignment horizontal="left" vertical="top" indent="1"/>
    </xf>
    <xf numFmtId="4" fontId="90" fillId="109" borderId="158" applyNumberFormat="0" applyProtection="0">
      <alignment horizontal="left" vertical="center" indent="1"/>
    </xf>
    <xf numFmtId="0" fontId="35" fillId="0" borderId="131" applyNumberFormat="0" applyFill="0" applyAlignment="0" applyProtection="0"/>
    <xf numFmtId="0" fontId="4" fillId="55" borderId="168" applyNumberFormat="0" applyProtection="0">
      <alignment horizontal="left" vertical="top" indent="1"/>
    </xf>
    <xf numFmtId="4" fontId="92" fillId="7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25" fillId="70" borderId="162" applyNumberFormat="0">
      <protection locked="0"/>
    </xf>
    <xf numFmtId="0" fontId="109" fillId="108" borderId="132" applyNumberFormat="0" applyFont="0" applyAlignment="0" applyProtection="0"/>
    <xf numFmtId="4" fontId="88" fillId="108" borderId="168" applyNumberFormat="0" applyProtection="0">
      <alignment vertical="center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4" fontId="25" fillId="10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100" borderId="198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0" fontId="124" fillId="104" borderId="135" applyNumberFormat="0" applyAlignment="0" applyProtection="0"/>
    <xf numFmtId="8" fontId="4" fillId="0" borderId="161" applyFont="0" applyFill="0" applyBorder="0" applyProtection="0">
      <alignment horizontal="right"/>
    </xf>
    <xf numFmtId="0" fontId="109" fillId="108" borderId="174" applyNumberFormat="0" applyFont="0" applyAlignment="0" applyProtection="0"/>
    <xf numFmtId="0" fontId="138" fillId="116" borderId="135" applyNumberFormat="0" applyAlignment="0" applyProtection="0"/>
    <xf numFmtId="4" fontId="88" fillId="104" borderId="199" applyNumberFormat="0" applyProtection="0">
      <alignment horizontal="left" vertical="center" indent="1"/>
    </xf>
    <xf numFmtId="0" fontId="88" fillId="108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54" borderId="156" applyNumberFormat="0" applyProtection="0">
      <alignment horizontal="left" vertical="center" indent="1"/>
    </xf>
    <xf numFmtId="4" fontId="86" fillId="54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0" fontId="25" fillId="48" borderId="156" applyNumberFormat="0" applyFont="0" applyAlignment="0" applyProtection="0"/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0" fontId="83" fillId="121" borderId="163" applyNumberFormat="0" applyFont="0" applyAlignment="0" applyProtection="0"/>
    <xf numFmtId="0" fontId="39" fillId="0" borderId="138" applyNumberFormat="0" applyFill="0" applyAlignment="0" applyProtection="0"/>
    <xf numFmtId="4" fontId="43" fillId="72" borderId="198" applyNumberFormat="0" applyProtection="0">
      <alignment vertical="center"/>
    </xf>
    <xf numFmtId="4" fontId="25" fillId="96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36" fillId="54" borderId="157" applyNumberFormat="0" applyProtection="0">
      <alignment vertical="center"/>
    </xf>
    <xf numFmtId="4" fontId="38" fillId="54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8" fillId="69" borderId="157" applyNumberFormat="0" applyProtection="0">
      <alignment horizontal="right" vertical="center"/>
    </xf>
    <xf numFmtId="4" fontId="36" fillId="66" borderId="15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86" fillId="72" borderId="172" applyNumberFormat="0" applyProtection="0">
      <alignment vertical="center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5" borderId="16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4" fillId="71" borderId="169" applyNumberFormat="0" applyProtection="0">
      <alignment horizontal="left" vertical="center" indent="1"/>
    </xf>
    <xf numFmtId="4" fontId="88" fillId="108" borderId="157" applyNumberFormat="0" applyProtection="0">
      <alignment vertical="center"/>
    </xf>
    <xf numFmtId="4" fontId="39" fillId="99" borderId="167" applyNumberFormat="0" applyProtection="0">
      <alignment horizontal="left" vertical="center" indent="1"/>
    </xf>
    <xf numFmtId="4" fontId="43" fillId="97" borderId="167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6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43" fillId="58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7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73" fillId="49" borderId="197" applyNumberFormat="0" applyAlignment="0" applyProtection="0"/>
    <xf numFmtId="0" fontId="25" fillId="48" borderId="197" applyNumberFormat="0" applyFont="0" applyAlignment="0" applyProtection="0"/>
    <xf numFmtId="0" fontId="81" fillId="79" borderId="198" applyNumberFormat="0" applyAlignment="0" applyProtection="0"/>
    <xf numFmtId="4" fontId="43" fillId="54" borderId="198" applyNumberFormat="0" applyProtection="0">
      <alignment horizontal="left" vertical="center" indent="1"/>
    </xf>
    <xf numFmtId="4" fontId="43" fillId="54" borderId="198" applyNumberFormat="0" applyProtection="0">
      <alignment horizontal="left" vertical="center" indent="1"/>
    </xf>
    <xf numFmtId="0" fontId="87" fillId="82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43" fillId="57" borderId="198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198" applyNumberFormat="0" applyProtection="0">
      <alignment horizontal="right" vertical="center"/>
    </xf>
    <xf numFmtId="4" fontId="43" fillId="61" borderId="198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198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198" applyNumberFormat="0" applyProtection="0">
      <alignment horizontal="right" vertical="center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1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15" fillId="71" borderId="202" applyBorder="0"/>
    <xf numFmtId="0" fontId="143" fillId="104" borderId="167" applyNumberFormat="0" applyAlignment="0" applyProtection="0"/>
    <xf numFmtId="0" fontId="35" fillId="0" borderId="203" applyNumberFormat="0" applyFill="0" applyAlignment="0" applyProtection="0"/>
    <xf numFmtId="0" fontId="138" fillId="116" borderId="176" applyNumberFormat="0" applyAlignment="0" applyProtection="0"/>
    <xf numFmtId="10" fontId="25" fillId="72" borderId="172" applyNumberFormat="0" applyBorder="0" applyAlignment="0" applyProtection="0"/>
    <xf numFmtId="6" fontId="4" fillId="0" borderId="0">
      <protection locked="0"/>
    </xf>
    <xf numFmtId="0" fontId="124" fillId="104" borderId="176" applyNumberFormat="0" applyAlignment="0" applyProtection="0"/>
    <xf numFmtId="0" fontId="123" fillId="0" borderId="175" applyFill="0" applyProtection="0">
      <alignment horizontal="right"/>
    </xf>
    <xf numFmtId="0" fontId="60" fillId="79" borderId="156" applyNumberFormat="0" applyAlignment="0" applyProtection="0"/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6" borderId="197" applyNumberFormat="0" applyProtection="0">
      <alignment horizontal="right" vertical="center"/>
    </xf>
    <xf numFmtId="4" fontId="43" fillId="56" borderId="198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43" fillId="100" borderId="201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0" fontId="73" fillId="49" borderId="156" applyNumberFormat="0" applyAlignment="0" applyProtection="0"/>
    <xf numFmtId="4" fontId="85" fillId="100" borderId="198" applyNumberFormat="0" applyProtection="0">
      <alignment horizontal="right" vertical="center"/>
    </xf>
    <xf numFmtId="4" fontId="91" fillId="100" borderId="198" applyNumberFormat="0" applyProtection="0">
      <alignment horizontal="right"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39" fillId="98" borderId="164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91" fillId="100" borderId="167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8" borderId="168" applyNumberFormat="0" applyProtection="0">
      <alignment horizontal="left" vertical="top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2" borderId="168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43" fillId="72" borderId="157" applyNumberFormat="0" applyProtection="0">
      <alignment vertical="center"/>
    </xf>
    <xf numFmtId="4" fontId="43" fillId="64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93" borderId="167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0" fontId="43" fillId="72" borderId="157" applyNumberFormat="0" applyProtection="0">
      <alignment horizontal="left" vertical="top" indent="1"/>
    </xf>
    <xf numFmtId="4" fontId="25" fillId="88" borderId="169" applyNumberFormat="0" applyProtection="0">
      <alignment horizontal="right" vertical="center"/>
    </xf>
    <xf numFmtId="4" fontId="43" fillId="57" borderId="167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43" fillId="54" borderId="167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0" borderId="157" applyNumberFormat="0" applyProtection="0">
      <alignment horizontal="left" vertical="center" indent="1"/>
    </xf>
    <xf numFmtId="4" fontId="43" fillId="0" borderId="157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35" fillId="0" borderId="131" applyNumberFormat="0" applyFill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60" fillId="79" borderId="156" applyNumberFormat="0" applyAlignment="0" applyProtection="0"/>
    <xf numFmtId="4" fontId="43" fillId="100" borderId="198" applyNumberFormat="0" applyProtection="0">
      <alignment horizontal="left" vertical="center" indent="1"/>
    </xf>
    <xf numFmtId="0" fontId="73" fillId="49" borderId="156" applyNumberFormat="0" applyAlignment="0" applyProtection="0"/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38" fillId="69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4" fillId="69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36" fillId="66" borderId="177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4" fillId="69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49" fillId="69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195" fontId="148" fillId="0" borderId="165" applyBorder="0" applyProtection="0">
      <alignment horizontal="right" vertical="center"/>
    </xf>
    <xf numFmtId="0" fontId="149" fillId="125" borderId="165" applyBorder="0" applyProtection="0">
      <alignment horizontal="centerContinuous" vertical="center"/>
    </xf>
    <xf numFmtId="0" fontId="39" fillId="0" borderId="178" applyNumberFormat="0" applyFill="0" applyAlignment="0" applyProtection="0"/>
    <xf numFmtId="0" fontId="25" fillId="101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81" fillId="79" borderId="179" applyNumberFormat="0" applyAlignment="0" applyProtection="0"/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0" fontId="73" fillId="49" borderId="194" applyNumberFormat="0" applyAlignment="0" applyProtection="0"/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60" fillId="79" borderId="194" applyNumberFormat="0" applyAlignment="0" applyProtection="0"/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70" borderId="183" applyNumberFormat="0">
      <protection locked="0"/>
    </xf>
    <xf numFmtId="0" fontId="15" fillId="71" borderId="184" applyBorder="0"/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10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88" fillId="10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90" fillId="109" borderId="181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0" fontId="35" fillId="0" borderId="186" applyNumberFormat="0" applyFill="0" applyAlignment="0" applyProtection="0"/>
    <xf numFmtId="4" fontId="43" fillId="90" borderId="199" applyNumberFormat="0" applyProtection="0">
      <alignment horizontal="right" vertical="center"/>
    </xf>
    <xf numFmtId="4" fontId="92" fillId="7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86" fillId="67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0" fontId="25" fillId="70" borderId="195" applyNumberFormat="0">
      <protection locked="0"/>
    </xf>
    <xf numFmtId="0" fontId="109" fillId="108" borderId="187" applyNumberFormat="0" applyFont="0" applyAlignment="0" applyProtection="0"/>
    <xf numFmtId="0" fontId="4" fillId="106" borderId="179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4" fontId="25" fillId="10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0" fontId="123" fillId="0" borderId="188" applyFill="0" applyProtection="0">
      <alignment horizontal="right"/>
    </xf>
    <xf numFmtId="0" fontId="124" fillId="104" borderId="189" applyNumberFormat="0" applyAlignment="0" applyProtection="0"/>
    <xf numFmtId="10" fontId="25" fillId="72" borderId="185" applyNumberFormat="0" applyBorder="0" applyAlignment="0" applyProtection="0"/>
    <xf numFmtId="0" fontId="138" fillId="116" borderId="189" applyNumberFormat="0" applyAlignment="0" applyProtection="0"/>
    <xf numFmtId="0" fontId="143" fillId="104" borderId="179" applyNumberFormat="0" applyAlignment="0" applyProtection="0"/>
    <xf numFmtId="0" fontId="25" fillId="101" borderId="194" applyNumberFormat="0" applyProtection="0">
      <alignment horizontal="left" vertical="center" indent="1"/>
    </xf>
    <xf numFmtId="4" fontId="25" fillId="86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54" borderId="194" applyNumberFormat="0" applyProtection="0">
      <alignment horizontal="left" vertical="center" indent="1"/>
    </xf>
    <xf numFmtId="4" fontId="86" fillId="54" borderId="194" applyNumberFormat="0" applyProtection="0">
      <alignment vertical="center"/>
    </xf>
    <xf numFmtId="4" fontId="43" fillId="54" borderId="198" applyNumberFormat="0" applyProtection="0">
      <alignment vertical="center"/>
    </xf>
    <xf numFmtId="4" fontId="25" fillId="54" borderId="197" applyNumberFormat="0" applyProtection="0">
      <alignment horizontal="left" vertical="center" indent="1"/>
    </xf>
    <xf numFmtId="4" fontId="86" fillId="54" borderId="197" applyNumberFormat="0" applyProtection="0">
      <alignment vertical="center"/>
    </xf>
    <xf numFmtId="4" fontId="25" fillId="82" borderId="194" applyNumberFormat="0" applyProtection="0">
      <alignment vertical="center"/>
    </xf>
    <xf numFmtId="0" fontId="25" fillId="48" borderId="194" applyNumberFormat="0" applyFont="0" applyAlignment="0" applyProtection="0"/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7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38" fillId="56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38" fillId="5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38" fillId="5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38" fillId="60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38" fillId="61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38" fillId="59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38" fillId="63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38" fillId="6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38" fillId="62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38" fillId="6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38" fillId="69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4" fillId="69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36" fillId="66" borderId="19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4" fillId="69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49" fillId="69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0" fontId="83" fillId="121" borderId="191" applyNumberFormat="0" applyFont="0" applyAlignment="0" applyProtection="0"/>
    <xf numFmtId="0" fontId="39" fillId="0" borderId="192" applyNumberFormat="0" applyFill="0" applyAlignment="0" applyProtection="0"/>
    <xf numFmtId="4" fontId="25" fillId="96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36" fillId="54" borderId="180" applyNumberFormat="0" applyProtection="0">
      <alignment vertical="center"/>
    </xf>
    <xf numFmtId="4" fontId="38" fillId="54" borderId="180" applyNumberFormat="0" applyProtection="0">
      <alignment horizontal="left" vertical="center" indent="1"/>
    </xf>
    <xf numFmtId="4" fontId="38" fillId="69" borderId="180" applyNumberFormat="0" applyProtection="0">
      <alignment horizontal="right" vertical="center"/>
    </xf>
    <xf numFmtId="4" fontId="36" fillId="66" borderId="180" applyNumberFormat="0" applyProtection="0">
      <alignment horizontal="left" vertical="center" indent="1"/>
    </xf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4" fontId="25" fillId="102" borderId="200" applyNumberFormat="0" applyProtection="0">
      <alignment horizontal="left" vertical="center" indent="1"/>
    </xf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4" fontId="86" fillId="54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4" fontId="86" fillId="67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4" fontId="92" fillId="70" borderId="16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37" fillId="54" borderId="199" applyNumberFormat="0" applyProtection="0">
      <alignment vertical="center"/>
    </xf>
    <xf numFmtId="4" fontId="39" fillId="82" borderId="199" applyNumberFormat="0" applyProtection="0">
      <alignment vertical="center"/>
    </xf>
    <xf numFmtId="8" fontId="4" fillId="0" borderId="207" applyFont="0" applyFill="0" applyBorder="0" applyProtection="0">
      <alignment horizontal="right"/>
    </xf>
    <xf numFmtId="0" fontId="124" fillId="104" borderId="206" applyNumberFormat="0" applyAlignment="0" applyProtection="0"/>
    <xf numFmtId="0" fontId="123" fillId="0" borderId="205" applyFill="0" applyProtection="0">
      <alignment horizontal="right"/>
    </xf>
    <xf numFmtId="0" fontId="109" fillId="108" borderId="204" applyNumberFormat="0" applyFont="0" applyAlignment="0" applyProtection="0"/>
    <xf numFmtId="0" fontId="60" fillId="79" borderId="166" applyNumberFormat="0" applyAlignment="0" applyProtection="0"/>
    <xf numFmtId="0" fontId="73" fillId="49" borderId="166" applyNumberFormat="0" applyAlignment="0" applyProtection="0"/>
    <xf numFmtId="0" fontId="81" fillId="79" borderId="179" applyNumberFormat="0" applyAlignment="0" applyProtection="0"/>
    <xf numFmtId="4" fontId="43" fillId="63" borderId="198" applyNumberFormat="0" applyProtection="0">
      <alignment horizontal="right" vertical="center"/>
    </xf>
    <xf numFmtId="4" fontId="85" fillId="54" borderId="198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39" fillId="98" borderId="193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0" fontId="60" fillId="79" borderId="197" applyNumberFormat="0" applyAlignment="0" applyProtection="0"/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4" fontId="43" fillId="72" borderId="179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79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4" fontId="43" fillId="72" borderId="179" applyNumberFormat="0" applyProtection="0">
      <alignment horizontal="left" vertical="center" indent="1"/>
    </xf>
    <xf numFmtId="4" fontId="43" fillId="0" borderId="179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73" borderId="185"/>
    <xf numFmtId="0" fontId="25" fillId="73" borderId="185"/>
    <xf numFmtId="0" fontId="25" fillId="73" borderId="185"/>
    <xf numFmtId="0" fontId="35" fillId="0" borderId="186" applyNumberFormat="0" applyFill="0" applyAlignment="0" applyProtection="0"/>
    <xf numFmtId="0" fontId="4" fillId="84" borderId="198" applyNumberFormat="0" applyProtection="0">
      <alignment horizontal="left" vertical="center" indent="1"/>
    </xf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4" fontId="86" fillId="54" borderId="194" applyNumberFormat="0" applyProtection="0">
      <alignment vertical="center"/>
    </xf>
    <xf numFmtId="4" fontId="25" fillId="83" borderId="194" applyNumberFormat="0" applyProtection="0">
      <alignment horizontal="left" vertical="center" indent="1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4" fontId="86" fillId="67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92" fillId="70" borderId="194" applyNumberFormat="0" applyProtection="0">
      <alignment horizontal="right" vertical="center"/>
    </xf>
    <xf numFmtId="0" fontId="60" fillId="79" borderId="194" applyNumberFormat="0" applyAlignment="0" applyProtection="0"/>
    <xf numFmtId="0" fontId="73" fillId="49" borderId="194" applyNumberFormat="0" applyAlignment="0" applyProtection="0"/>
    <xf numFmtId="4" fontId="25" fillId="82" borderId="197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38" fillId="69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4" fillId="69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36" fillId="66" borderId="208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4" fillId="69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49" fillId="69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0" fontId="39" fillId="0" borderId="209" applyNumberFormat="0" applyFill="0" applyAlignment="0" applyProtection="0"/>
    <xf numFmtId="3" fontId="127" fillId="0" borderId="196"/>
    <xf numFmtId="0" fontId="25" fillId="107" borderId="223" applyNumberFormat="0" applyProtection="0">
      <alignment horizontal="left" vertical="center" indent="1"/>
    </xf>
    <xf numFmtId="0" fontId="81" fillId="79" borderId="210" applyNumberForma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0" fontId="73" fillId="49" borderId="223" applyNumberFormat="0" applyAlignment="0" applyProtection="0"/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60" fillId="79" borderId="223" applyNumberFormat="0" applyAlignment="0" applyProtection="0"/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70" borderId="214" applyNumberFormat="0">
      <protection locked="0"/>
    </xf>
    <xf numFmtId="0" fontId="15" fillId="71" borderId="215" applyBorder="0"/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10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88" fillId="10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90" fillId="109" borderId="212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0" fontId="35" fillId="0" borderId="217" applyNumberFormat="0" applyFill="0" applyAlignment="0" applyProtection="0"/>
    <xf numFmtId="4" fontId="92" fillId="7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0" fontId="109" fillId="108" borderId="218" applyNumberFormat="0" applyFont="0" applyAlignment="0" applyProtection="0"/>
    <xf numFmtId="0" fontId="4" fillId="106" borderId="210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4" fontId="25" fillId="10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0" fontId="123" fillId="0" borderId="219" applyFill="0" applyProtection="0">
      <alignment horizontal="right"/>
    </xf>
    <xf numFmtId="0" fontId="124" fillId="104" borderId="220" applyNumberFormat="0" applyAlignment="0" applyProtection="0"/>
    <xf numFmtId="8" fontId="4" fillId="0" borderId="207" applyFont="0" applyFill="0" applyBorder="0" applyProtection="0">
      <alignment horizontal="right"/>
    </xf>
    <xf numFmtId="10" fontId="25" fillId="72" borderId="216" applyNumberFormat="0" applyBorder="0" applyAlignment="0" applyProtection="0"/>
    <xf numFmtId="0" fontId="138" fillId="116" borderId="220" applyNumberFormat="0" applyAlignment="0" applyProtection="0"/>
    <xf numFmtId="0" fontId="143" fillId="104" borderId="210" applyNumberFormat="0" applyAlignment="0" applyProtection="0"/>
    <xf numFmtId="0" fontId="25" fillId="101" borderId="223" applyNumberFormat="0" applyProtection="0">
      <alignment horizontal="left" vertical="center" indent="1"/>
    </xf>
    <xf numFmtId="4" fontId="25" fillId="86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54" borderId="223" applyNumberFormat="0" applyProtection="0">
      <alignment horizontal="left" vertical="center" indent="1"/>
    </xf>
    <xf numFmtId="4" fontId="86" fillId="54" borderId="223" applyNumberFormat="0" applyProtection="0">
      <alignment vertical="center"/>
    </xf>
    <xf numFmtId="4" fontId="25" fillId="82" borderId="223" applyNumberFormat="0" applyProtection="0">
      <alignment vertical="center"/>
    </xf>
    <xf numFmtId="0" fontId="25" fillId="48" borderId="223" applyNumberFormat="0" applyFont="0" applyAlignment="0" applyProtection="0"/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7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38" fillId="56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38" fillId="5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38" fillId="5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38" fillId="60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38" fillId="61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38" fillId="59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38" fillId="63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38" fillId="6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38" fillId="62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38" fillId="6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38" fillId="69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4" fillId="69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36" fillId="66" borderId="22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4" fillId="69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49" fillId="69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0" fontId="39" fillId="0" borderId="222" applyNumberFormat="0" applyFill="0" applyAlignment="0" applyProtection="0"/>
    <xf numFmtId="4" fontId="25" fillId="96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36" fillId="54" borderId="211" applyNumberFormat="0" applyProtection="0">
      <alignment vertical="center"/>
    </xf>
    <xf numFmtId="4" fontId="38" fillId="54" borderId="211" applyNumberFormat="0" applyProtection="0">
      <alignment horizontal="left" vertical="center" indent="1"/>
    </xf>
    <xf numFmtId="4" fontId="38" fillId="69" borderId="211" applyNumberFormat="0" applyProtection="0">
      <alignment horizontal="right" vertical="center"/>
    </xf>
    <xf numFmtId="4" fontId="36" fillId="66" borderId="211" applyNumberFormat="0" applyProtection="0">
      <alignment horizontal="left" vertical="center" indent="1"/>
    </xf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4" fontId="86" fillId="54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4" fontId="92" fillId="70" borderId="197" applyNumberFormat="0" applyProtection="0">
      <alignment horizontal="right" vertical="center"/>
    </xf>
    <xf numFmtId="0" fontId="60" fillId="79" borderId="197" applyNumberFormat="0" applyAlignment="0" applyProtection="0"/>
    <xf numFmtId="0" fontId="73" fillId="49" borderId="197" applyNumberFormat="0" applyAlignment="0" applyProtection="0"/>
    <xf numFmtId="0" fontId="81" fillId="79" borderId="210" applyNumberFormat="0" applyAlignment="0" applyProtection="0"/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4" fontId="43" fillId="72" borderId="210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0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4" fontId="43" fillId="72" borderId="210" applyNumberFormat="0" applyProtection="0">
      <alignment horizontal="left" vertical="center" indent="1"/>
    </xf>
    <xf numFmtId="4" fontId="43" fillId="0" borderId="210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73" borderId="216"/>
    <xf numFmtId="0" fontId="25" fillId="73" borderId="216"/>
    <xf numFmtId="0" fontId="25" fillId="73" borderId="216"/>
    <xf numFmtId="0" fontId="35" fillId="0" borderId="217" applyNumberFormat="0" applyFill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4" fontId="86" fillId="54" borderId="223" applyNumberFormat="0" applyProtection="0">
      <alignment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92" fillId="70" borderId="223" applyNumberFormat="0" applyProtection="0">
      <alignment horizontal="right" vertical="center"/>
    </xf>
    <xf numFmtId="0" fontId="60" fillId="79" borderId="223" applyNumberFormat="0" applyAlignment="0" applyProtection="0"/>
    <xf numFmtId="0" fontId="73" fillId="49" borderId="223" applyNumberFormat="0" applyAlignment="0" applyProtection="0"/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</cellStyleXfs>
  <cellXfs count="1347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0" fontId="27" fillId="0" borderId="0" xfId="0" applyFont="1"/>
    <xf numFmtId="165" fontId="5" fillId="0" borderId="0" xfId="2011" applyNumberFormat="1" applyFont="1"/>
    <xf numFmtId="0" fontId="13" fillId="0" borderId="0" xfId="1965" applyFont="1"/>
    <xf numFmtId="0" fontId="5" fillId="0" borderId="0" xfId="4" applyFont="1"/>
    <xf numFmtId="0" fontId="5" fillId="0" borderId="0" xfId="4" applyFont="1" applyAlignment="1">
      <alignment horizontal="left"/>
    </xf>
    <xf numFmtId="0" fontId="5" fillId="0" borderId="0" xfId="4" applyFont="1" applyAlignment="1">
      <alignment horizontal="left" vertical="center"/>
    </xf>
    <xf numFmtId="0" fontId="10" fillId="0" borderId="0" xfId="4" applyFont="1"/>
    <xf numFmtId="0" fontId="10" fillId="0" borderId="0" xfId="4" applyFont="1" applyAlignment="1">
      <alignment horizontal="left"/>
    </xf>
    <xf numFmtId="0" fontId="5" fillId="0" borderId="0" xfId="1965" applyFont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48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Alignment="1">
      <alignment horizontal="center"/>
    </xf>
    <xf numFmtId="0" fontId="6" fillId="0" borderId="0" xfId="2012" applyFont="1" applyAlignment="1">
      <alignment horizontal="center"/>
    </xf>
    <xf numFmtId="0" fontId="6" fillId="0" borderId="0" xfId="2012" applyFont="1"/>
    <xf numFmtId="0" fontId="6" fillId="0" borderId="0" xfId="2012" applyFont="1" applyAlignment="1">
      <alignment horizontal="left"/>
    </xf>
    <xf numFmtId="0" fontId="13" fillId="0" borderId="0" xfId="2012" applyFont="1"/>
    <xf numFmtId="183" fontId="5" fillId="0" borderId="0" xfId="2012" applyNumberFormat="1" applyFont="1" applyAlignment="1">
      <alignment horizontal="right"/>
    </xf>
    <xf numFmtId="0" fontId="5" fillId="0" borderId="0" xfId="2012" applyFont="1"/>
    <xf numFmtId="183" fontId="5" fillId="0" borderId="0" xfId="2012" quotePrefix="1" applyNumberFormat="1" applyFont="1" applyAlignment="1">
      <alignment horizontal="right"/>
    </xf>
    <xf numFmtId="182" fontId="5" fillId="0" borderId="0" xfId="2012" applyNumberFormat="1" applyFont="1" applyAlignment="1">
      <alignment horizontal="left"/>
    </xf>
    <xf numFmtId="0" fontId="13" fillId="0" borderId="0" xfId="2012" applyFont="1" applyAlignment="1">
      <alignment horizontal="center"/>
    </xf>
    <xf numFmtId="165" fontId="5" fillId="0" borderId="0" xfId="21" applyNumberFormat="1" applyFont="1" applyFill="1" applyBorder="1" applyProtection="1">
      <protection locked="0"/>
    </xf>
    <xf numFmtId="165" fontId="5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/>
    <xf numFmtId="183" fontId="6" fillId="0" borderId="0" xfId="2012" quotePrefix="1" applyNumberFormat="1" applyFont="1" applyAlignment="1">
      <alignment horizontal="right"/>
    </xf>
    <xf numFmtId="183" fontId="5" fillId="0" borderId="0" xfId="2012" applyNumberFormat="1" applyFont="1" applyAlignment="1" applyProtection="1">
      <alignment horizontal="right"/>
      <protection locked="0"/>
    </xf>
    <xf numFmtId="0" fontId="6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Alignment="1">
      <alignment horizontal="center"/>
    </xf>
    <xf numFmtId="175" fontId="6" fillId="0" borderId="0" xfId="1965" applyNumberFormat="1" applyFont="1"/>
    <xf numFmtId="0" fontId="5" fillId="0" borderId="0" xfId="1965" applyFont="1" applyAlignment="1">
      <alignment horizontal="left"/>
    </xf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0" xfId="4" applyFont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85" xfId="4" applyFont="1" applyBorder="1"/>
    <xf numFmtId="0" fontId="6" fillId="0" borderId="0" xfId="4" applyFont="1"/>
    <xf numFmtId="0" fontId="5" fillId="0" borderId="0" xfId="2001" applyFont="1"/>
    <xf numFmtId="0" fontId="5" fillId="0" borderId="0" xfId="2001" applyFont="1" applyAlignment="1">
      <alignment horizontal="center"/>
    </xf>
    <xf numFmtId="165" fontId="5" fillId="0" borderId="0" xfId="23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6" fillId="0" borderId="0" xfId="21" quotePrefix="1" applyNumberFormat="1" applyFont="1" applyFill="1" applyBorder="1" applyAlignment="1">
      <alignment horizontal="right"/>
    </xf>
    <xf numFmtId="173" fontId="6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6" fillId="0" borderId="0" xfId="4" applyFont="1" applyAlignment="1" applyProtection="1">
      <alignment horizontal="center"/>
      <protection locked="0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Alignment="1">
      <alignment horizontal="center"/>
    </xf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/>
    <xf numFmtId="41" fontId="29" fillId="0" borderId="0" xfId="1962" applyNumberFormat="1" applyFont="1"/>
    <xf numFmtId="209" fontId="29" fillId="0" borderId="0" xfId="1962" applyNumberFormat="1" applyFont="1"/>
    <xf numFmtId="0" fontId="5" fillId="0" borderId="85" xfId="37887" quotePrefix="1" applyNumberFormat="1" applyFont="1" applyFill="1" applyBorder="1" applyAlignment="1">
      <alignment vertical="center"/>
    </xf>
    <xf numFmtId="0" fontId="29" fillId="0" borderId="85" xfId="1962" applyFont="1" applyBorder="1"/>
    <xf numFmtId="0" fontId="6" fillId="0" borderId="4" xfId="4" applyFont="1" applyBorder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6" fillId="0" borderId="94" xfId="4" applyFont="1" applyBorder="1"/>
    <xf numFmtId="0" fontId="6" fillId="0" borderId="94" xfId="4" applyFont="1" applyBorder="1" applyAlignment="1">
      <alignment horizontal="center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85" xfId="4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85" xfId="4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6" fillId="0" borderId="85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17" fontId="5" fillId="0" borderId="85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7" fillId="0" borderId="85" xfId="4" applyFont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6" fillId="0" borderId="85" xfId="4" applyFont="1" applyBorder="1" applyAlignment="1">
      <alignment vertical="center"/>
    </xf>
    <xf numFmtId="0" fontId="6" fillId="0" borderId="4" xfId="4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8" fontId="6" fillId="0" borderId="0" xfId="4" applyNumberFormat="1" applyFont="1" applyAlignment="1">
      <alignment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6" fillId="0" borderId="85" xfId="4" applyNumberFormat="1" applyFont="1" applyBorder="1" applyAlignment="1">
      <alignment vertical="center"/>
    </xf>
    <xf numFmtId="166" fontId="5" fillId="0" borderId="85" xfId="4" applyNumberFormat="1" applyFont="1" applyBorder="1" applyAlignment="1">
      <alignment vertical="center"/>
    </xf>
    <xf numFmtId="168" fontId="6" fillId="0" borderId="85" xfId="4" applyNumberFormat="1" applyFont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0" fontId="6" fillId="0" borderId="85" xfId="4" applyFont="1" applyBorder="1" applyAlignment="1">
      <alignment horizontal="right" vertical="center"/>
    </xf>
    <xf numFmtId="3" fontId="5" fillId="0" borderId="85" xfId="4" applyNumberFormat="1" applyFont="1" applyBorder="1" applyAlignment="1">
      <alignment horizontal="centerContinuous" vertical="center"/>
    </xf>
    <xf numFmtId="0" fontId="5" fillId="0" borderId="85" xfId="4" applyFont="1" applyBorder="1" applyAlignment="1">
      <alignment horizontal="center" vertical="center"/>
    </xf>
    <xf numFmtId="37" fontId="5" fillId="0" borderId="0" xfId="4" applyNumberFormat="1" applyFont="1" applyAlignment="1">
      <alignment vertical="center"/>
    </xf>
    <xf numFmtId="3" fontId="157" fillId="0" borderId="85" xfId="4" applyNumberFormat="1" applyFont="1" applyBorder="1" applyAlignment="1">
      <alignment horizontal="centerContinuous"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85" xfId="4" quotePrefix="1" applyFont="1" applyBorder="1" applyAlignment="1">
      <alignment horizontal="center" vertical="center"/>
    </xf>
    <xf numFmtId="166" fontId="6" fillId="0" borderId="85" xfId="2408" applyNumberFormat="1" applyFont="1" applyFill="1" applyBorder="1" applyAlignment="1">
      <alignment horizontal="center" vertical="center"/>
    </xf>
    <xf numFmtId="166" fontId="6" fillId="0" borderId="85" xfId="2408" applyNumberFormat="1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169" fontId="5" fillId="0" borderId="85" xfId="4" applyNumberFormat="1" applyFont="1" applyBorder="1" applyAlignment="1">
      <alignment horizontal="center" vertical="center"/>
    </xf>
    <xf numFmtId="166" fontId="5" fillId="0" borderId="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85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85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9" fontId="5" fillId="0" borderId="85" xfId="4" applyNumberFormat="1" applyFont="1" applyBorder="1" applyAlignment="1">
      <alignment horizontal="center"/>
    </xf>
    <xf numFmtId="0" fontId="5" fillId="0" borderId="85" xfId="4" applyFont="1" applyBorder="1" applyAlignment="1">
      <alignment horizontal="center"/>
    </xf>
    <xf numFmtId="0" fontId="5" fillId="0" borderId="85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3" fontId="6" fillId="0" borderId="85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65" fontId="6" fillId="0" borderId="85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right" vertical="center"/>
    </xf>
    <xf numFmtId="3" fontId="6" fillId="0" borderId="85" xfId="4" applyNumberFormat="1" applyFont="1" applyBorder="1" applyAlignment="1">
      <alignment vertical="center"/>
    </xf>
    <xf numFmtId="165" fontId="6" fillId="0" borderId="85" xfId="21" applyNumberFormat="1" applyFont="1" applyFill="1" applyBorder="1" applyAlignment="1">
      <alignment vertical="center"/>
    </xf>
    <xf numFmtId="3" fontId="5" fillId="0" borderId="85" xfId="4" applyNumberFormat="1" applyFont="1" applyBorder="1" applyAlignment="1">
      <alignment horizontal="center" vertical="center"/>
    </xf>
    <xf numFmtId="166" fontId="5" fillId="0" borderId="85" xfId="2408" applyNumberFormat="1" applyFont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85" xfId="4" applyNumberFormat="1" applyFont="1" applyBorder="1" applyAlignment="1">
      <alignment vertical="center"/>
    </xf>
    <xf numFmtId="0" fontId="6" fillId="0" borderId="85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85" xfId="4" applyNumberFormat="1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Alignment="1">
      <alignment vertical="center"/>
    </xf>
    <xf numFmtId="165" fontId="5" fillId="0" borderId="85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Alignment="1">
      <alignment horizontal="left" vertical="center"/>
    </xf>
    <xf numFmtId="3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vertical="center"/>
    </xf>
    <xf numFmtId="17" fontId="8" fillId="0" borderId="0" xfId="4" applyNumberFormat="1" applyFont="1" applyAlignment="1">
      <alignment horizontal="left" vertical="center"/>
    </xf>
    <xf numFmtId="17" fontId="6" fillId="0" borderId="0" xfId="4" applyNumberFormat="1" applyFont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Alignment="1">
      <alignment horizontal="centerContinuous" vertical="center"/>
    </xf>
    <xf numFmtId="15" fontId="6" fillId="0" borderId="0" xfId="4" applyNumberFormat="1" applyFont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165" fontId="6" fillId="0" borderId="85" xfId="2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165" fontId="5" fillId="0" borderId="48" xfId="2" applyNumberFormat="1" applyFont="1" applyFill="1" applyBorder="1" applyAlignment="1">
      <alignment vertical="center"/>
    </xf>
    <xf numFmtId="172" fontId="5" fillId="0" borderId="85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165" fontId="6" fillId="0" borderId="47" xfId="2" applyNumberFormat="1" applyFont="1" applyFill="1" applyBorder="1" applyAlignment="1">
      <alignment vertical="center"/>
    </xf>
    <xf numFmtId="172" fontId="5" fillId="0" borderId="48" xfId="1" applyNumberFormat="1" applyFont="1" applyFill="1" applyBorder="1" applyAlignment="1">
      <alignment vertical="center"/>
    </xf>
    <xf numFmtId="0" fontId="5" fillId="0" borderId="10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6" fillId="0" borderId="85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6" fillId="0" borderId="0" xfId="0" applyNumberFormat="1" applyFont="1" applyAlignment="1">
      <alignment horizontal="center" vertical="center"/>
    </xf>
    <xf numFmtId="37" fontId="6" fillId="0" borderId="104" xfId="0" applyNumberFormat="1" applyFont="1" applyBorder="1" applyAlignment="1">
      <alignment vertical="center"/>
    </xf>
    <xf numFmtId="37" fontId="6" fillId="0" borderId="104" xfId="0" quotePrefix="1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6" fillId="0" borderId="105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37" fontId="6" fillId="0" borderId="85" xfId="12" applyNumberFormat="1" applyFont="1" applyBorder="1" applyAlignment="1">
      <alignment horizontal="center" vertical="center"/>
    </xf>
    <xf numFmtId="37" fontId="6" fillId="0" borderId="7" xfId="0" quotePrefix="1" applyNumberFormat="1" applyFont="1" applyBorder="1" applyAlignment="1">
      <alignment horizontal="center" vertical="center"/>
    </xf>
    <xf numFmtId="37" fontId="6" fillId="0" borderId="106" xfId="0" applyNumberFormat="1" applyFont="1" applyBorder="1" applyAlignment="1">
      <alignment horizontal="center" vertical="center"/>
    </xf>
    <xf numFmtId="37" fontId="6" fillId="0" borderId="48" xfId="12" applyNumberFormat="1" applyFont="1" applyBorder="1" applyAlignment="1">
      <alignment horizontal="center" vertical="center"/>
    </xf>
    <xf numFmtId="37" fontId="6" fillId="0" borderId="103" xfId="0" applyNumberFormat="1" applyFont="1" applyBorder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19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12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173" fontId="5" fillId="0" borderId="105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85" xfId="0" applyNumberFormat="1" applyFont="1" applyBorder="1" applyAlignment="1">
      <alignment vertical="center"/>
    </xf>
    <xf numFmtId="37" fontId="5" fillId="0" borderId="7" xfId="0" applyNumberFormat="1" applyFont="1" applyBorder="1" applyAlignment="1">
      <alignment vertical="center"/>
    </xf>
    <xf numFmtId="165" fontId="6" fillId="0" borderId="47" xfId="2" applyNumberFormat="1" applyFont="1" applyBorder="1" applyAlignment="1">
      <alignment vertical="center"/>
    </xf>
    <xf numFmtId="37" fontId="5" fillId="0" borderId="7" xfId="0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vertical="center"/>
    </xf>
    <xf numFmtId="37" fontId="5" fillId="0" borderId="48" xfId="1" applyNumberFormat="1" applyFont="1" applyBorder="1" applyAlignment="1">
      <alignment vertical="center"/>
    </xf>
    <xf numFmtId="0" fontId="6" fillId="0" borderId="95" xfId="0" applyFont="1" applyBorder="1" applyAlignment="1">
      <alignment horizontal="center" vertical="center"/>
    </xf>
    <xf numFmtId="37" fontId="5" fillId="0" borderId="103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6" xfId="0" applyNumberFormat="1" applyFont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49" xfId="0" applyNumberFormat="1" applyFont="1" applyBorder="1" applyAlignment="1">
      <alignment vertical="center"/>
    </xf>
    <xf numFmtId="173" fontId="5" fillId="0" borderId="0" xfId="0" applyNumberFormat="1" applyFont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6" xfId="0" applyNumberFormat="1" applyFont="1" applyBorder="1" applyAlignment="1">
      <alignment horizontal="center" vertical="center"/>
    </xf>
    <xf numFmtId="165" fontId="6" fillId="0" borderId="1" xfId="2" applyNumberFormat="1" applyFont="1" applyFill="1" applyBorder="1"/>
    <xf numFmtId="15" fontId="5" fillId="0" borderId="85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210" fontId="5" fillId="0" borderId="0" xfId="4" applyNumberFormat="1" applyFont="1" applyAlignment="1">
      <alignment horizontal="center" vertical="center"/>
    </xf>
    <xf numFmtId="1" fontId="5" fillId="0" borderId="0" xfId="4" applyNumberFormat="1" applyFont="1" applyAlignment="1">
      <alignment vertical="center"/>
    </xf>
    <xf numFmtId="166" fontId="5" fillId="0" borderId="85" xfId="4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vertical="center"/>
    </xf>
    <xf numFmtId="174" fontId="5" fillId="0" borderId="0" xfId="4" applyNumberFormat="1" applyFont="1" applyAlignment="1">
      <alignment vertical="center"/>
    </xf>
    <xf numFmtId="166" fontId="27" fillId="0" borderId="85" xfId="1" applyNumberFormat="1" applyFont="1" applyBorder="1" applyAlignment="1">
      <alignment vertical="center"/>
    </xf>
    <xf numFmtId="166" fontId="5" fillId="0" borderId="0" xfId="2408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158" fillId="0" borderId="0" xfId="4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9" fillId="0" borderId="0" xfId="4" applyFont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Alignment="1">
      <alignment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7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211" fontId="5" fillId="0" borderId="0" xfId="4" applyNumberFormat="1" applyFont="1" applyAlignment="1">
      <alignment vertical="center"/>
    </xf>
    <xf numFmtId="0" fontId="8" fillId="0" borderId="0" xfId="4" applyFont="1" applyAlignment="1">
      <alignment horizontal="center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0" fontId="5" fillId="0" borderId="0" xfId="4" quotePrefix="1" applyFont="1" applyAlignment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11" fillId="0" borderId="0" xfId="0" applyFont="1" applyAlignment="1">
      <alignment horizontal="center"/>
    </xf>
    <xf numFmtId="0" fontId="5" fillId="0" borderId="6" xfId="37887" quotePrefix="1" applyNumberFormat="1" applyFont="1" applyFill="1" applyBorder="1" applyAlignment="1">
      <alignment vertical="center"/>
    </xf>
    <xf numFmtId="0" fontId="27" fillId="0" borderId="6" xfId="1962" applyFont="1" applyBorder="1"/>
    <xf numFmtId="0" fontId="29" fillId="0" borderId="6" xfId="1962" applyFont="1" applyBorder="1"/>
    <xf numFmtId="0" fontId="29" fillId="0" borderId="49" xfId="1962" applyFont="1" applyBorder="1"/>
    <xf numFmtId="0" fontId="29" fillId="0" borderId="4" xfId="1962" applyFont="1" applyBorder="1"/>
    <xf numFmtId="0" fontId="29" fillId="0" borderId="109" xfId="1962" applyFont="1" applyBorder="1"/>
    <xf numFmtId="0" fontId="5" fillId="0" borderId="0" xfId="0" quotePrefix="1" applyFont="1" applyAlignment="1">
      <alignment horizontal="center" vertical="center"/>
    </xf>
    <xf numFmtId="0" fontId="9" fillId="0" borderId="0" xfId="0" applyFont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85" xfId="37039" applyNumberFormat="1" applyFont="1" applyBorder="1" applyAlignment="1">
      <alignment horizontal="center"/>
    </xf>
    <xf numFmtId="41" fontId="5" fillId="0" borderId="85" xfId="3857" applyFont="1" applyBorder="1" applyAlignment="1">
      <alignment horizontal="center"/>
    </xf>
    <xf numFmtId="165" fontId="5" fillId="0" borderId="85" xfId="37039" applyNumberFormat="1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0" fontId="10" fillId="0" borderId="0" xfId="4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10" fontId="5" fillId="0" borderId="0" xfId="3" applyNumberFormat="1" applyFont="1" applyBorder="1" applyAlignment="1">
      <alignment horizontal="right" vertical="center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10" fontId="5" fillId="0" borderId="0" xfId="3" quotePrefix="1" applyNumberFormat="1" applyFont="1" applyBorder="1" applyAlignment="1">
      <alignment horizontal="right"/>
    </xf>
    <xf numFmtId="168" fontId="5" fillId="0" borderId="85" xfId="4" applyNumberFormat="1" applyFont="1" applyBorder="1" applyAlignment="1">
      <alignment horizontal="center" vertical="center"/>
    </xf>
    <xf numFmtId="166" fontId="5" fillId="0" borderId="85" xfId="1" applyNumberFormat="1" applyFont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11" xfId="4" applyFont="1" applyBorder="1" applyAlignment="1">
      <alignment horizontal="left" vertical="center"/>
    </xf>
    <xf numFmtId="0" fontId="6" fillId="0" borderId="111" xfId="4" applyFont="1" applyBorder="1" applyAlignment="1">
      <alignment horizontal="center" vertical="center"/>
    </xf>
    <xf numFmtId="0" fontId="6" fillId="0" borderId="111" xfId="4" applyFont="1" applyBorder="1" applyAlignment="1">
      <alignment vertical="center"/>
    </xf>
    <xf numFmtId="165" fontId="5" fillId="0" borderId="85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6" fillId="0" borderId="85" xfId="2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vertical="center"/>
    </xf>
    <xf numFmtId="37" fontId="6" fillId="0" borderId="0" xfId="1604" applyNumberFormat="1" applyFont="1"/>
    <xf numFmtId="3" fontId="5" fillId="0" borderId="4" xfId="4" applyNumberFormat="1" applyFont="1" applyBorder="1" applyAlignment="1">
      <alignment horizontal="centerContinuous" vertical="center"/>
    </xf>
    <xf numFmtId="10" fontId="5" fillId="0" borderId="85" xfId="3" applyNumberFormat="1" applyFont="1" applyFill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0" fontId="5" fillId="0" borderId="0" xfId="2012" applyNumberFormat="1" applyFont="1" applyAlignment="1">
      <alignment horizontal="right"/>
    </xf>
    <xf numFmtId="183" fontId="5" fillId="0" borderId="0" xfId="2012" applyNumberFormat="1" applyFont="1"/>
    <xf numFmtId="166" fontId="5" fillId="0" borderId="0" xfId="2408" applyNumberFormat="1" applyFont="1" applyFill="1" applyBorder="1" applyAlignment="1" applyProtection="1">
      <alignment horizontal="right"/>
      <protection locked="0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Alignment="1">
      <alignment horizontal="right"/>
    </xf>
    <xf numFmtId="10" fontId="13" fillId="0" borderId="0" xfId="2012" applyNumberFormat="1" applyFont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07" xfId="0" applyFont="1" applyBorder="1" applyAlignment="1">
      <alignment horizontal="center" wrapText="1"/>
    </xf>
    <xf numFmtId="5" fontId="5" fillId="0" borderId="6" xfId="0" applyNumberFormat="1" applyFont="1" applyBorder="1"/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6" fontId="5" fillId="0" borderId="0" xfId="4" applyNumberFormat="1" applyFont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Alignment="1">
      <alignment horizontal="center" vertical="center"/>
    </xf>
    <xf numFmtId="0" fontId="6" fillId="0" borderId="0" xfId="2012" applyFont="1" applyAlignment="1">
      <alignment horizontal="left" vertical="center"/>
    </xf>
    <xf numFmtId="0" fontId="6" fillId="0" borderId="0" xfId="2012" applyFont="1" applyAlignment="1">
      <alignment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Alignment="1">
      <alignment vertical="center"/>
    </xf>
    <xf numFmtId="37" fontId="6" fillId="0" borderId="0" xfId="1604" applyNumberFormat="1" applyFont="1" applyAlignment="1">
      <alignment horizontal="center" vertical="center"/>
    </xf>
    <xf numFmtId="0" fontId="27" fillId="0" borderId="0" xfId="1962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165" fontId="5" fillId="0" borderId="0" xfId="2" applyNumberFormat="1" applyFont="1" applyFill="1" applyBorder="1" applyAlignment="1">
      <alignment vertical="center"/>
    </xf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10" fillId="0" borderId="0" xfId="2012" applyFont="1"/>
    <xf numFmtId="165" fontId="5" fillId="0" borderId="47" xfId="48" applyNumberFormat="1" applyFont="1" applyBorder="1" applyAlignment="1">
      <alignment horizontal="right"/>
    </xf>
    <xf numFmtId="165" fontId="5" fillId="0" borderId="0" xfId="2" applyNumberFormat="1" applyFont="1" applyBorder="1" applyAlignment="1">
      <alignment horizontal="right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65" fontId="6" fillId="0" borderId="47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Alignment="1">
      <alignment horizontal="right" vertical="center"/>
    </xf>
    <xf numFmtId="183" fontId="5" fillId="0" borderId="0" xfId="2012" applyNumberFormat="1" applyFont="1" applyAlignment="1">
      <alignment vertical="center"/>
    </xf>
    <xf numFmtId="10" fontId="5" fillId="0" borderId="0" xfId="2012" applyNumberFormat="1" applyFont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>
      <alignment vertical="center"/>
    </xf>
    <xf numFmtId="165" fontId="5" fillId="0" borderId="1" xfId="2" applyNumberFormat="1" applyFont="1" applyBorder="1" applyAlignment="1">
      <alignment horizontal="right" vertical="center"/>
    </xf>
    <xf numFmtId="0" fontId="13" fillId="0" borderId="0" xfId="2012" applyFont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1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0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5" fontId="6" fillId="0" borderId="0" xfId="1965" applyNumberFormat="1" applyFont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85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47" xfId="37039" applyNumberFormat="1" applyFont="1" applyBorder="1" applyAlignment="1">
      <alignment vertical="center"/>
    </xf>
    <xf numFmtId="166" fontId="5" fillId="0" borderId="85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6" fontId="5" fillId="0" borderId="85" xfId="1962" applyNumberFormat="1" applyFont="1" applyBorder="1" applyAlignment="1">
      <alignment vertical="center"/>
    </xf>
    <xf numFmtId="165" fontId="29" fillId="0" borderId="108" xfId="38093" applyNumberFormat="1" applyFont="1" applyBorder="1" applyAlignment="1">
      <alignment vertical="center"/>
    </xf>
    <xf numFmtId="42" fontId="29" fillId="0" borderId="108" xfId="1045" applyFont="1" applyBorder="1" applyAlignment="1">
      <alignment vertical="center"/>
    </xf>
    <xf numFmtId="0" fontId="29" fillId="0" borderId="107" xfId="1962" applyFont="1" applyBorder="1" applyAlignment="1">
      <alignment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Alignment="1">
      <alignment vertical="center"/>
    </xf>
    <xf numFmtId="166" fontId="5" fillId="2" borderId="85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6" fontId="5" fillId="0" borderId="107" xfId="1" applyNumberFormat="1" applyFont="1" applyFill="1" applyBorder="1" applyAlignment="1">
      <alignment vertical="center"/>
    </xf>
    <xf numFmtId="165" fontId="27" fillId="0" borderId="0" xfId="2" applyNumberFormat="1" applyFont="1" applyFill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1" fontId="5" fillId="0" borderId="0" xfId="4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214" fontId="27" fillId="0" borderId="0" xfId="0" applyNumberFormat="1" applyFont="1" applyAlignment="1">
      <alignment vertical="center"/>
    </xf>
    <xf numFmtId="0" fontId="11" fillId="0" borderId="0" xfId="3840" quotePrefix="1" applyFont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10" fontId="27" fillId="0" borderId="0" xfId="0" applyNumberFormat="1" applyFont="1" applyAlignment="1">
      <alignment vertical="center"/>
    </xf>
    <xf numFmtId="184" fontId="27" fillId="0" borderId="0" xfId="0" quotePrefix="1" applyNumberFormat="1" applyFont="1" applyAlignment="1">
      <alignment horizontal="center" vertical="center"/>
    </xf>
    <xf numFmtId="184" fontId="27" fillId="0" borderId="0" xfId="0" applyNumberFormat="1" applyFont="1" applyAlignment="1">
      <alignment vertical="center"/>
    </xf>
    <xf numFmtId="184" fontId="27" fillId="0" borderId="0" xfId="0" applyNumberFormat="1" applyFont="1" applyAlignment="1">
      <alignment horizontal="right" vertical="center"/>
    </xf>
    <xf numFmtId="1" fontId="6" fillId="0" borderId="0" xfId="4" applyNumberFormat="1" applyFont="1" applyAlignment="1">
      <alignment horizontal="center" vertical="center"/>
    </xf>
    <xf numFmtId="184" fontId="29" fillId="0" borderId="0" xfId="0" quotePrefix="1" applyNumberFormat="1" applyFont="1" applyAlignment="1">
      <alignment horizontal="center" vertical="center"/>
    </xf>
    <xf numFmtId="184" fontId="6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vertical="center"/>
    </xf>
    <xf numFmtId="184" fontId="29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Alignment="1">
      <alignment horizontal="center" vertical="center"/>
    </xf>
    <xf numFmtId="10" fontId="27" fillId="2" borderId="0" xfId="0" applyNumberFormat="1" applyFont="1" applyFill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214" fontId="27" fillId="0" borderId="0" xfId="0" quotePrefix="1" applyNumberFormat="1" applyFont="1" applyAlignment="1">
      <alignment horizontal="center" vertical="center"/>
    </xf>
    <xf numFmtId="215" fontId="5" fillId="3" borderId="0" xfId="2038" applyNumberFormat="1" applyFont="1" applyFill="1" applyAlignment="1">
      <alignment vertical="center"/>
    </xf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5" fontId="6" fillId="0" borderId="0" xfId="2012" applyNumberFormat="1" applyFont="1" applyAlignment="1" applyProtection="1">
      <alignment horizontal="right" vertical="center"/>
      <protection locked="0"/>
    </xf>
    <xf numFmtId="5" fontId="6" fillId="0" borderId="0" xfId="2012" applyNumberFormat="1" applyFont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8" fontId="5" fillId="0" borderId="0" xfId="0" applyNumberFormat="1" applyFont="1" applyAlignment="1">
      <alignment vertical="center"/>
    </xf>
    <xf numFmtId="165" fontId="5" fillId="0" borderId="7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horizontal="right" vertical="center"/>
    </xf>
    <xf numFmtId="184" fontId="5" fillId="0" borderId="0" xfId="0" quotePrefix="1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0" xfId="3856" applyFont="1" applyAlignment="1">
      <alignment horizontal="center"/>
    </xf>
    <xf numFmtId="0" fontId="6" fillId="0" borderId="85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0" xfId="3856" applyFont="1" applyAlignment="1">
      <alignment horizontal="center" vertical="center"/>
    </xf>
    <xf numFmtId="0" fontId="11" fillId="0" borderId="0" xfId="3856" applyFont="1" applyAlignment="1">
      <alignment horizontal="center" vertical="center"/>
    </xf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Alignment="1">
      <alignment horizontal="center" vertical="center"/>
    </xf>
    <xf numFmtId="0" fontId="5" fillId="0" borderId="6" xfId="1042" applyFont="1" applyBorder="1" applyAlignment="1">
      <alignment horizontal="left"/>
    </xf>
    <xf numFmtId="0" fontId="5" fillId="0" borderId="85" xfId="1042" applyFont="1" applyBorder="1"/>
    <xf numFmtId="0" fontId="5" fillId="0" borderId="6" xfId="1042" applyFont="1" applyBorder="1"/>
    <xf numFmtId="0" fontId="5" fillId="0" borderId="4" xfId="1042" applyFont="1" applyBorder="1"/>
    <xf numFmtId="0" fontId="6" fillId="0" borderId="6" xfId="1042" applyFont="1" applyBorder="1"/>
    <xf numFmtId="0" fontId="6" fillId="0" borderId="85" xfId="1042" applyFont="1" applyBorder="1"/>
    <xf numFmtId="165" fontId="6" fillId="0" borderId="108" xfId="38092" applyNumberFormat="1" applyFont="1" applyBorder="1" applyAlignment="1">
      <alignment vertical="center"/>
    </xf>
    <xf numFmtId="0" fontId="6" fillId="0" borderId="49" xfId="1042" applyFont="1" applyBorder="1" applyAlignment="1">
      <alignment horizontal="right"/>
    </xf>
    <xf numFmtId="0" fontId="6" fillId="0" borderId="109" xfId="1042" applyFont="1" applyBorder="1" applyAlignment="1">
      <alignment horizontal="right"/>
    </xf>
    <xf numFmtId="43" fontId="5" fillId="0" borderId="107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Alignment="1">
      <alignment horizontal="center" vertical="center"/>
    </xf>
    <xf numFmtId="0" fontId="5" fillId="0" borderId="0" xfId="1042" applyFont="1"/>
    <xf numFmtId="37" fontId="6" fillId="0" borderId="85" xfId="12" applyNumberFormat="1" applyFont="1" applyBorder="1" applyAlignment="1">
      <alignment horizontal="left" vertical="center"/>
    </xf>
    <xf numFmtId="0" fontId="5" fillId="0" borderId="48" xfId="0" applyFont="1" applyBorder="1" applyAlignment="1">
      <alignment vertical="center"/>
    </xf>
    <xf numFmtId="0" fontId="5" fillId="0" borderId="0" xfId="1962" applyFont="1" applyAlignment="1">
      <alignment horizontal="center" vertical="center"/>
    </xf>
    <xf numFmtId="0" fontId="6" fillId="0" borderId="0" xfId="1962" applyFont="1"/>
    <xf numFmtId="0" fontId="11" fillId="0" borderId="0" xfId="1962" applyFont="1" applyAlignment="1">
      <alignment horizontal="center" vertical="center"/>
    </xf>
    <xf numFmtId="0" fontId="5" fillId="0" borderId="0" xfId="1962" applyFont="1"/>
    <xf numFmtId="0" fontId="17" fillId="0" borderId="0" xfId="0" applyFont="1" applyAlignment="1">
      <alignment horizontal="center" vertical="center"/>
    </xf>
    <xf numFmtId="0" fontId="157" fillId="0" borderId="0" xfId="4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6" fillId="0" borderId="108" xfId="2" applyNumberFormat="1" applyFont="1" applyBorder="1"/>
    <xf numFmtId="0" fontId="5" fillId="0" borderId="107" xfId="0" applyFont="1" applyBorder="1"/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5" fillId="0" borderId="85" xfId="0" applyNumberFormat="1" applyFont="1" applyBorder="1" applyAlignment="1">
      <alignment vertical="center"/>
    </xf>
    <xf numFmtId="6" fontId="5" fillId="0" borderId="85" xfId="0" applyNumberFormat="1" applyFont="1" applyBorder="1" applyAlignment="1">
      <alignment vertical="center"/>
    </xf>
    <xf numFmtId="10" fontId="5" fillId="0" borderId="85" xfId="3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110" xfId="0" applyFont="1" applyBorder="1" applyAlignment="1">
      <alignment vertical="center"/>
    </xf>
    <xf numFmtId="0" fontId="5" fillId="0" borderId="85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8" fillId="0" borderId="0" xfId="4" applyFont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85" xfId="1" applyNumberFormat="1" applyFont="1" applyBorder="1"/>
    <xf numFmtId="0" fontId="9" fillId="0" borderId="0" xfId="2012" applyFont="1" applyAlignment="1">
      <alignment horizontal="center"/>
    </xf>
    <xf numFmtId="0" fontId="9" fillId="0" borderId="0" xfId="1965" applyFont="1"/>
    <xf numFmtId="0" fontId="9" fillId="0" borderId="0" xfId="2012" applyFont="1"/>
    <xf numFmtId="0" fontId="8" fillId="0" borderId="0" xfId="2012" applyFont="1"/>
    <xf numFmtId="0" fontId="9" fillId="0" borderId="0" xfId="4" applyFont="1" applyAlignment="1">
      <alignment horizontal="left"/>
    </xf>
    <xf numFmtId="0" fontId="162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9" fillId="0" borderId="0" xfId="0" applyFont="1"/>
    <xf numFmtId="0" fontId="163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165" fontId="8" fillId="0" borderId="0" xfId="48" applyNumberFormat="1" applyFont="1"/>
    <xf numFmtId="166" fontId="164" fillId="0" borderId="0" xfId="22" applyNumberFormat="1" applyFont="1" applyBorder="1"/>
    <xf numFmtId="10" fontId="161" fillId="0" borderId="0" xfId="61" applyNumberFormat="1" applyFont="1" applyBorder="1" applyAlignment="1" applyProtection="1">
      <alignment vertical="center"/>
    </xf>
    <xf numFmtId="10" fontId="161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0" fontId="5" fillId="0" borderId="0" xfId="6107" applyFont="1" applyAlignment="1">
      <alignment vertical="top"/>
    </xf>
    <xf numFmtId="167" fontId="5" fillId="0" borderId="0" xfId="2012" applyNumberFormat="1" applyFont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Alignment="1">
      <alignment horizontal="center" vertical="top" wrapText="1"/>
    </xf>
    <xf numFmtId="165" fontId="5" fillId="0" borderId="85" xfId="4" applyNumberFormat="1" applyFont="1" applyBorder="1" applyAlignment="1">
      <alignment horizontal="right" vertical="center"/>
    </xf>
    <xf numFmtId="165" fontId="5" fillId="0" borderId="85" xfId="4" applyNumberFormat="1" applyFont="1" applyBorder="1" applyAlignment="1">
      <alignment vertical="center"/>
    </xf>
    <xf numFmtId="0" fontId="6" fillId="0" borderId="4" xfId="4" applyFont="1" applyBorder="1" applyAlignment="1">
      <alignment horizontal="left" indent="2"/>
    </xf>
    <xf numFmtId="165" fontId="5" fillId="0" borderId="1" xfId="1965" applyNumberFormat="1" applyFont="1" applyBorder="1" applyAlignment="1">
      <alignment horizontal="right" vertical="center"/>
    </xf>
    <xf numFmtId="0" fontId="8" fillId="0" borderId="0" xfId="2012" applyFont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centerContinuous" vertical="center"/>
    </xf>
    <xf numFmtId="43" fontId="5" fillId="2" borderId="0" xfId="2408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0" fontId="5" fillId="0" borderId="4" xfId="4" applyFont="1" applyBorder="1" applyAlignment="1">
      <alignment horizontal="left"/>
    </xf>
    <xf numFmtId="181" fontId="6" fillId="0" borderId="47" xfId="2" applyNumberFormat="1" applyFont="1" applyFill="1" applyBorder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5" fontId="5" fillId="2" borderId="85" xfId="48" applyNumberFormat="1" applyFont="1" applyFill="1" applyBorder="1" applyAlignment="1">
      <alignment horizontal="right" vertical="center"/>
    </xf>
    <xf numFmtId="0" fontId="6" fillId="0" borderId="113" xfId="4" quotePrefix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66" fontId="6" fillId="0" borderId="113" xfId="4" applyNumberFormat="1" applyFont="1" applyBorder="1" applyAlignment="1">
      <alignment vertical="center"/>
    </xf>
    <xf numFmtId="168" fontId="5" fillId="0" borderId="85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85" xfId="37039" applyNumberFormat="1" applyFont="1" applyFill="1" applyBorder="1" applyAlignment="1">
      <alignment vertical="center"/>
    </xf>
    <xf numFmtId="166" fontId="5" fillId="0" borderId="85" xfId="1442" applyNumberFormat="1" applyFont="1" applyFill="1" applyBorder="1" applyAlignment="1">
      <alignment vertical="center"/>
    </xf>
    <xf numFmtId="41" fontId="5" fillId="0" borderId="85" xfId="3857" applyFont="1" applyFill="1" applyBorder="1" applyAlignment="1">
      <alignment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/>
    <xf numFmtId="166" fontId="5" fillId="0" borderId="114" xfId="1" applyNumberFormat="1" applyFont="1" applyFill="1" applyBorder="1" applyAlignment="1">
      <alignment vertical="center"/>
    </xf>
    <xf numFmtId="0" fontId="27" fillId="0" borderId="0" xfId="0" applyFont="1" applyAlignment="1">
      <alignment horizontal="left"/>
    </xf>
    <xf numFmtId="0" fontId="5" fillId="0" borderId="49" xfId="0" applyFont="1" applyBorder="1" applyAlignment="1">
      <alignment horizontal="left"/>
    </xf>
    <xf numFmtId="165" fontId="5" fillId="0" borderId="0" xfId="0" applyNumberFormat="1" applyFont="1" applyAlignment="1">
      <alignment vertical="center"/>
    </xf>
    <xf numFmtId="0" fontId="166" fillId="0" borderId="0" xfId="1965" quotePrefix="1" applyFont="1" applyAlignment="1">
      <alignment horizontal="center" vertical="center"/>
    </xf>
    <xf numFmtId="0" fontId="158" fillId="0" borderId="0" xfId="1965" applyFont="1"/>
    <xf numFmtId="0" fontId="158" fillId="0" borderId="0" xfId="0" applyFont="1" applyAlignment="1">
      <alignment horizontal="center" vertical="center"/>
    </xf>
    <xf numFmtId="0" fontId="158" fillId="0" borderId="0" xfId="3856" applyFont="1"/>
    <xf numFmtId="0" fontId="9" fillId="0" borderId="0" xfId="1965" applyFont="1" applyAlignment="1">
      <alignment horizontal="right"/>
    </xf>
    <xf numFmtId="166" fontId="5" fillId="2" borderId="50" xfId="1" applyNumberFormat="1" applyFont="1" applyFill="1" applyBorder="1" applyAlignment="1">
      <alignment horizontal="right" vertical="center"/>
    </xf>
    <xf numFmtId="166" fontId="164" fillId="0" borderId="0" xfId="22" applyNumberFormat="1" applyFont="1" applyBorder="1" applyAlignment="1">
      <alignment horizontal="right" vertical="center"/>
    </xf>
    <xf numFmtId="165" fontId="5" fillId="0" borderId="0" xfId="48" applyNumberFormat="1" applyFont="1" applyAlignment="1">
      <alignment horizontal="right" vertical="center"/>
    </xf>
    <xf numFmtId="165" fontId="9" fillId="0" borderId="0" xfId="48" applyNumberFormat="1" applyFont="1" applyAlignment="1">
      <alignment horizontal="right" vertical="center"/>
    </xf>
    <xf numFmtId="0" fontId="6" fillId="0" borderId="113" xfId="4" applyFont="1" applyBorder="1" applyAlignment="1">
      <alignment vertical="center"/>
    </xf>
    <xf numFmtId="37" fontId="5" fillId="0" borderId="0" xfId="0" applyNumberFormat="1" applyFont="1"/>
    <xf numFmtId="37" fontId="5" fillId="0" borderId="0" xfId="0" applyNumberFormat="1" applyFont="1" applyAlignment="1">
      <alignment vertical="top"/>
    </xf>
    <xf numFmtId="44" fontId="5" fillId="0" borderId="0" xfId="2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0" borderId="114" xfId="1962" applyNumberFormat="1" applyFont="1" applyBorder="1" applyAlignment="1">
      <alignment vertical="center"/>
    </xf>
    <xf numFmtId="44" fontId="27" fillId="0" borderId="0" xfId="0" applyNumberFormat="1" applyFont="1"/>
    <xf numFmtId="165" fontId="5" fillId="0" borderId="85" xfId="2" applyNumberFormat="1" applyFont="1" applyFill="1" applyBorder="1" applyAlignment="1">
      <alignment horizontal="center" vertical="center"/>
    </xf>
    <xf numFmtId="166" fontId="5" fillId="0" borderId="85" xfId="2408" applyNumberFormat="1" applyFont="1" applyBorder="1" applyAlignment="1">
      <alignment vertical="center"/>
    </xf>
    <xf numFmtId="3" fontId="5" fillId="0" borderId="85" xfId="4" applyNumberFormat="1" applyFont="1" applyBorder="1" applyAlignment="1">
      <alignment vertical="center"/>
    </xf>
    <xf numFmtId="165" fontId="5" fillId="0" borderId="85" xfId="2" applyNumberFormat="1" applyFont="1" applyFill="1" applyBorder="1" applyAlignment="1">
      <alignment vertical="center"/>
    </xf>
    <xf numFmtId="165" fontId="5" fillId="0" borderId="85" xfId="2" applyNumberFormat="1" applyFont="1" applyBorder="1" applyAlignment="1">
      <alignment vertical="center"/>
    </xf>
    <xf numFmtId="166" fontId="5" fillId="0" borderId="85" xfId="1" applyNumberFormat="1" applyFont="1" applyFill="1" applyBorder="1" applyAlignment="1">
      <alignment vertical="center"/>
    </xf>
    <xf numFmtId="166" fontId="5" fillId="0" borderId="85" xfId="1" applyNumberFormat="1" applyFont="1" applyBorder="1" applyAlignment="1">
      <alignment vertical="center"/>
    </xf>
    <xf numFmtId="166" fontId="5" fillId="0" borderId="85" xfId="2408" applyNumberFormat="1" applyFont="1" applyFill="1" applyBorder="1" applyAlignment="1">
      <alignment vertical="center"/>
    </xf>
    <xf numFmtId="165" fontId="5" fillId="0" borderId="85" xfId="21" applyNumberFormat="1" applyFont="1" applyFill="1" applyBorder="1" applyAlignment="1">
      <alignment vertical="center"/>
    </xf>
    <xf numFmtId="165" fontId="5" fillId="0" borderId="85" xfId="2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 vertical="center"/>
    </xf>
    <xf numFmtId="43" fontId="5" fillId="0" borderId="0" xfId="4" applyNumberFormat="1" applyFont="1" applyAlignment="1">
      <alignment vertical="center"/>
    </xf>
    <xf numFmtId="165" fontId="5" fillId="2" borderId="0" xfId="2" applyNumberFormat="1" applyFont="1" applyFill="1" applyAlignment="1">
      <alignment vertical="center"/>
    </xf>
    <xf numFmtId="166" fontId="5" fillId="0" borderId="0" xfId="1" applyNumberFormat="1" applyFont="1" applyFill="1" applyBorder="1" applyAlignment="1" applyProtection="1">
      <alignment horizontal="right" vertical="center"/>
      <protection locked="0"/>
    </xf>
    <xf numFmtId="166" fontId="5" fillId="0" borderId="0" xfId="1" applyNumberFormat="1" applyFont="1" applyBorder="1" applyAlignment="1" applyProtection="1">
      <alignment horizontal="right" vertical="center"/>
      <protection locked="0"/>
    </xf>
    <xf numFmtId="166" fontId="5" fillId="0" borderId="0" xfId="1" applyNumberFormat="1" applyFont="1" applyAlignment="1" applyProtection="1">
      <alignment horizontal="right" vertical="center"/>
      <protection locked="0"/>
    </xf>
    <xf numFmtId="0" fontId="6" fillId="0" borderId="224" xfId="4" applyFont="1" applyBorder="1" applyAlignment="1">
      <alignment horizontal="center"/>
    </xf>
    <xf numFmtId="0" fontId="6" fillId="0" borderId="225" xfId="4" applyFont="1" applyBorder="1" applyAlignment="1">
      <alignment horizontal="center"/>
    </xf>
    <xf numFmtId="0" fontId="6" fillId="0" borderId="226" xfId="4" applyFont="1" applyBorder="1" applyAlignment="1">
      <alignment horizontal="center"/>
    </xf>
    <xf numFmtId="0" fontId="6" fillId="0" borderId="113" xfId="4" applyFont="1" applyBorder="1"/>
    <xf numFmtId="181" fontId="6" fillId="0" borderId="85" xfId="4" applyNumberFormat="1" applyFont="1" applyBorder="1" applyAlignment="1">
      <alignment vertical="center"/>
    </xf>
    <xf numFmtId="0" fontId="6" fillId="0" borderId="109" xfId="4" applyFont="1" applyBorder="1"/>
    <xf numFmtId="181" fontId="6" fillId="0" borderId="85" xfId="22" applyNumberFormat="1" applyFont="1" applyBorder="1"/>
    <xf numFmtId="0" fontId="6" fillId="0" borderId="139" xfId="4" applyFont="1" applyBorder="1"/>
    <xf numFmtId="165" fontId="5" fillId="3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5" fillId="0" borderId="139" xfId="1965" applyFont="1" applyBorder="1"/>
    <xf numFmtId="44" fontId="6" fillId="0" borderId="139" xfId="4" applyNumberFormat="1" applyFont="1" applyBorder="1"/>
    <xf numFmtId="165" fontId="5" fillId="0" borderId="1" xfId="1963" applyNumberFormat="1" applyFont="1" applyBorder="1" applyAlignment="1">
      <alignment horizontal="right" vertical="center"/>
    </xf>
    <xf numFmtId="10" fontId="5" fillId="0" borderId="227" xfId="3" quotePrefix="1" applyNumberFormat="1" applyFont="1" applyBorder="1" applyAlignment="1">
      <alignment horizontal="right" vertical="center"/>
    </xf>
    <xf numFmtId="165" fontId="5" fillId="2" borderId="227" xfId="21" applyNumberFormat="1" applyFont="1" applyFill="1" applyBorder="1" applyAlignment="1" applyProtection="1">
      <alignment vertical="center"/>
      <protection locked="0"/>
    </xf>
    <xf numFmtId="165" fontId="5" fillId="2" borderId="227" xfId="2012" applyNumberFormat="1" applyFont="1" applyFill="1" applyBorder="1" applyAlignment="1" applyProtection="1">
      <alignment horizontal="right" vertical="center"/>
      <protection locked="0"/>
    </xf>
    <xf numFmtId="167" fontId="5" fillId="0" borderId="227" xfId="3" applyNumberFormat="1" applyFont="1" applyFill="1" applyBorder="1" applyAlignment="1">
      <alignment horizontal="right" vertical="center"/>
    </xf>
    <xf numFmtId="165" fontId="5" fillId="2" borderId="227" xfId="2" applyNumberFormat="1" applyFont="1" applyFill="1" applyBorder="1" applyAlignment="1">
      <alignment horizontal="right" vertical="center"/>
    </xf>
    <xf numFmtId="0" fontId="5" fillId="0" borderId="227" xfId="1965" applyFont="1" applyBorder="1" applyAlignment="1">
      <alignment horizontal="center"/>
    </xf>
    <xf numFmtId="167" fontId="5" fillId="2" borderId="227" xfId="1043" applyNumberFormat="1" applyFont="1" applyFill="1" applyBorder="1" applyAlignment="1">
      <alignment horizontal="right" vertical="center"/>
    </xf>
    <xf numFmtId="165" fontId="5" fillId="3" borderId="227" xfId="1" applyNumberFormat="1" applyFont="1" applyFill="1" applyBorder="1" applyAlignment="1">
      <alignment vertical="center"/>
    </xf>
    <xf numFmtId="166" fontId="5" fillId="0" borderId="227" xfId="1" applyNumberFormat="1" applyFont="1" applyFill="1" applyBorder="1" applyAlignment="1">
      <alignment vertical="center"/>
    </xf>
    <xf numFmtId="166" fontId="5" fillId="0" borderId="227" xfId="1" applyNumberFormat="1" applyFont="1" applyBorder="1" applyAlignment="1">
      <alignment vertical="center"/>
    </xf>
    <xf numFmtId="0" fontId="5" fillId="0" borderId="227" xfId="4" applyFont="1" applyBorder="1" applyAlignment="1">
      <alignment horizontal="left" vertical="center"/>
    </xf>
    <xf numFmtId="1" fontId="5" fillId="0" borderId="227" xfId="4" applyNumberFormat="1" applyFont="1" applyBorder="1" applyAlignment="1">
      <alignment horizontal="center" vertical="center"/>
    </xf>
    <xf numFmtId="166" fontId="5" fillId="0" borderId="227" xfId="1" applyNumberFormat="1" applyFont="1" applyFill="1" applyBorder="1" applyAlignment="1">
      <alignment horizontal="right" vertical="center"/>
    </xf>
    <xf numFmtId="166" fontId="5" fillId="0" borderId="227" xfId="1" applyNumberFormat="1" applyFont="1" applyBorder="1" applyAlignment="1">
      <alignment horizontal="center" vertical="center"/>
    </xf>
    <xf numFmtId="166" fontId="5" fillId="0" borderId="227" xfId="1" applyNumberFormat="1" applyFont="1" applyBorder="1" applyAlignment="1">
      <alignment horizontal="right" vertical="center"/>
    </xf>
    <xf numFmtId="184" fontId="5" fillId="0" borderId="227" xfId="0" applyNumberFormat="1" applyFont="1" applyBorder="1" applyAlignment="1">
      <alignment horizontal="right" vertical="center"/>
    </xf>
    <xf numFmtId="10" fontId="5" fillId="2" borderId="227" xfId="0" applyNumberFormat="1" applyFont="1" applyFill="1" applyBorder="1" applyAlignment="1">
      <alignment vertical="center"/>
    </xf>
    <xf numFmtId="1" fontId="5" fillId="0" borderId="227" xfId="55" applyNumberFormat="1" applyFont="1" applyBorder="1" applyAlignment="1">
      <alignment horizontal="center" vertical="center"/>
    </xf>
    <xf numFmtId="10" fontId="27" fillId="0" borderId="227" xfId="0" applyNumberFormat="1" applyFont="1" applyBorder="1" applyAlignment="1">
      <alignment vertical="center"/>
    </xf>
    <xf numFmtId="166" fontId="27" fillId="0" borderId="227" xfId="1" applyNumberFormat="1" applyFont="1" applyFill="1" applyBorder="1" applyAlignment="1">
      <alignment horizontal="right" vertical="center"/>
    </xf>
    <xf numFmtId="166" fontId="27" fillId="0" borderId="227" xfId="1" applyNumberFormat="1" applyFont="1" applyFill="1" applyBorder="1" applyAlignment="1">
      <alignment vertical="center"/>
    </xf>
    <xf numFmtId="166" fontId="5" fillId="0" borderId="227" xfId="1" quotePrefix="1" applyNumberFormat="1" applyFont="1" applyBorder="1" applyAlignment="1">
      <alignment horizontal="center" vertical="center"/>
    </xf>
    <xf numFmtId="0" fontId="5" fillId="0" borderId="227" xfId="0" applyFont="1" applyBorder="1" applyAlignment="1">
      <alignment horizontal="center" vertical="center"/>
    </xf>
    <xf numFmtId="164" fontId="5" fillId="3" borderId="227" xfId="4" applyNumberFormat="1" applyFont="1" applyFill="1" applyBorder="1" applyAlignment="1">
      <alignment horizontal="center" vertical="center"/>
    </xf>
    <xf numFmtId="15" fontId="5" fillId="3" borderId="227" xfId="4" applyNumberFormat="1" applyFont="1" applyFill="1" applyBorder="1" applyAlignment="1">
      <alignment horizontal="center" vertical="center"/>
    </xf>
    <xf numFmtId="15" fontId="5" fillId="0" borderId="227" xfId="4" applyNumberFormat="1" applyFont="1" applyBorder="1" applyAlignment="1">
      <alignment horizontal="center" vertical="center"/>
    </xf>
    <xf numFmtId="0" fontId="5" fillId="0" borderId="227" xfId="4" applyFont="1" applyBorder="1" applyAlignment="1">
      <alignment horizontal="center" vertical="center"/>
    </xf>
    <xf numFmtId="166" fontId="5" fillId="0" borderId="227" xfId="2408" applyNumberFormat="1" applyFont="1" applyBorder="1" applyAlignment="1" applyProtection="1">
      <alignment vertical="center"/>
      <protection locked="0"/>
    </xf>
    <xf numFmtId="10" fontId="5" fillId="2" borderId="227" xfId="4" applyNumberFormat="1" applyFont="1" applyFill="1" applyBorder="1" applyAlignment="1">
      <alignment horizontal="right" vertical="center"/>
    </xf>
    <xf numFmtId="0" fontId="6" fillId="0" borderId="227" xfId="4" applyFont="1" applyBorder="1" applyAlignment="1">
      <alignment horizontal="center" vertical="center"/>
    </xf>
    <xf numFmtId="0" fontId="6" fillId="0" borderId="113" xfId="4" applyFont="1" applyBorder="1" applyAlignment="1">
      <alignment horizontal="center" vertical="center"/>
    </xf>
    <xf numFmtId="165" fontId="5" fillId="0" borderId="227" xfId="2" applyNumberFormat="1" applyFont="1" applyFill="1" applyBorder="1" applyAlignment="1">
      <alignment vertical="center"/>
    </xf>
    <xf numFmtId="166" fontId="6" fillId="0" borderId="227" xfId="2408" applyNumberFormat="1" applyFont="1" applyBorder="1" applyAlignment="1">
      <alignment horizontal="center" vertical="center"/>
    </xf>
    <xf numFmtId="0" fontId="6" fillId="0" borderId="113" xfId="4" quotePrefix="1" applyFont="1" applyBorder="1" applyAlignment="1">
      <alignment vertical="center"/>
    </xf>
    <xf numFmtId="0" fontId="6" fillId="0" borderId="227" xfId="4" applyFont="1" applyBorder="1" applyAlignment="1">
      <alignment vertical="center"/>
    </xf>
    <xf numFmtId="15" fontId="5" fillId="2" borderId="227" xfId="4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 applyProtection="1">
      <alignment horizontal="right" vertical="center"/>
      <protection locked="0"/>
    </xf>
    <xf numFmtId="166" fontId="5" fillId="0" borderId="227" xfId="2408" applyNumberFormat="1" applyFont="1" applyBorder="1" applyAlignment="1" applyProtection="1">
      <alignment horizontal="right" vertical="center"/>
      <protection locked="0"/>
    </xf>
    <xf numFmtId="166" fontId="6" fillId="0" borderId="113" xfId="2408" quotePrefix="1" applyNumberFormat="1" applyFont="1" applyBorder="1" applyAlignment="1">
      <alignment horizontal="center" vertical="center"/>
    </xf>
    <xf numFmtId="15" fontId="5" fillId="0" borderId="227" xfId="0" applyNumberFormat="1" applyFont="1" applyBorder="1" applyAlignment="1">
      <alignment horizontal="center" vertical="center"/>
    </xf>
    <xf numFmtId="166" fontId="5" fillId="3" borderId="227" xfId="1" applyNumberFormat="1" applyFont="1" applyFill="1" applyBorder="1" applyAlignment="1">
      <alignment vertical="center"/>
    </xf>
    <xf numFmtId="41" fontId="5" fillId="0" borderId="227" xfId="0" applyNumberFormat="1" applyFont="1" applyBorder="1" applyAlignment="1">
      <alignment vertical="center"/>
    </xf>
    <xf numFmtId="0" fontId="6" fillId="0" borderId="227" xfId="0" applyFont="1" applyBorder="1" applyAlignment="1">
      <alignment horizontal="center" vertical="center"/>
    </xf>
    <xf numFmtId="164" fontId="6" fillId="0" borderId="22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139" xfId="0" applyFont="1" applyBorder="1" applyAlignment="1">
      <alignment horizontal="left" vertical="center"/>
    </xf>
    <xf numFmtId="165" fontId="6" fillId="0" borderId="139" xfId="2" applyNumberFormat="1" applyFont="1" applyBorder="1" applyAlignment="1">
      <alignment vertical="center"/>
    </xf>
    <xf numFmtId="166" fontId="5" fillId="0" borderId="139" xfId="1" applyNumberFormat="1" applyFont="1" applyBorder="1" applyAlignment="1">
      <alignment vertical="center"/>
    </xf>
    <xf numFmtId="165" fontId="5" fillId="0" borderId="139" xfId="2" applyNumberFormat="1" applyFont="1" applyBorder="1" applyAlignment="1">
      <alignment horizontal="center" vertical="center"/>
    </xf>
    <xf numFmtId="0" fontId="5" fillId="0" borderId="113" xfId="3856" applyFont="1" applyBorder="1"/>
    <xf numFmtId="0" fontId="6" fillId="0" borderId="227" xfId="3856" applyFont="1" applyBorder="1" applyAlignment="1">
      <alignment horizontal="center"/>
    </xf>
    <xf numFmtId="0" fontId="5" fillId="0" borderId="227" xfId="3856" applyFont="1" applyBorder="1"/>
    <xf numFmtId="166" fontId="5" fillId="3" borderId="227" xfId="1" applyNumberFormat="1" applyFont="1" applyFill="1" applyBorder="1" applyAlignment="1" applyProtection="1">
      <alignment vertical="center"/>
      <protection locked="0"/>
    </xf>
    <xf numFmtId="10" fontId="5" fillId="2" borderId="227" xfId="0" applyNumberFormat="1" applyFont="1" applyFill="1" applyBorder="1" applyAlignment="1">
      <alignment horizontal="right" vertical="center"/>
    </xf>
    <xf numFmtId="166" fontId="5" fillId="0" borderId="227" xfId="1" applyNumberFormat="1" applyFont="1" applyFill="1" applyBorder="1" applyAlignment="1" applyProtection="1">
      <alignment horizontal="right" vertical="center"/>
      <protection locked="0"/>
    </xf>
    <xf numFmtId="166" fontId="5" fillId="2" borderId="227" xfId="1" applyNumberFormat="1" applyFont="1" applyFill="1" applyBorder="1" applyAlignment="1" applyProtection="1">
      <alignment horizontal="right" vertical="center"/>
    </xf>
    <xf numFmtId="166" fontId="5" fillId="2" borderId="227" xfId="1" applyNumberFormat="1" applyFont="1" applyFill="1" applyBorder="1" applyAlignment="1">
      <alignment vertical="center"/>
    </xf>
    <xf numFmtId="0" fontId="6" fillId="0" borderId="228" xfId="1042" applyFont="1" applyBorder="1" applyAlignment="1">
      <alignment horizontal="center"/>
    </xf>
    <xf numFmtId="0" fontId="6" fillId="0" borderId="229" xfId="1042" applyFont="1" applyBorder="1"/>
    <xf numFmtId="0" fontId="6" fillId="0" borderId="226" xfId="1042" applyFont="1" applyBorder="1" applyAlignment="1">
      <alignment horizontal="center"/>
    </xf>
    <xf numFmtId="0" fontId="6" fillId="0" borderId="227" xfId="1042" applyFont="1" applyBorder="1" applyAlignment="1">
      <alignment horizontal="center"/>
    </xf>
    <xf numFmtId="165" fontId="5" fillId="0" borderId="114" xfId="2" applyNumberFormat="1" applyFont="1" applyFill="1" applyBorder="1" applyAlignment="1">
      <alignment vertical="center"/>
    </xf>
    <xf numFmtId="166" fontId="5" fillId="0" borderId="114" xfId="2406" applyNumberFormat="1" applyFont="1" applyFill="1" applyBorder="1" applyAlignment="1">
      <alignment vertical="center"/>
    </xf>
    <xf numFmtId="0" fontId="6" fillId="0" borderId="229" xfId="0" quotePrefix="1" applyFont="1" applyBorder="1" applyAlignment="1">
      <alignment horizontal="center" vertical="center"/>
    </xf>
    <xf numFmtId="37" fontId="5" fillId="0" borderId="139" xfId="0" applyNumberFormat="1" applyFont="1" applyBorder="1" applyAlignment="1">
      <alignment vertical="center"/>
    </xf>
    <xf numFmtId="37" fontId="6" fillId="0" borderId="224" xfId="0" applyNumberFormat="1" applyFont="1" applyBorder="1" applyAlignment="1">
      <alignment horizontal="center" vertical="center"/>
    </xf>
    <xf numFmtId="37" fontId="6" fillId="0" borderId="229" xfId="0" quotePrefix="1" applyNumberFormat="1" applyFont="1" applyBorder="1" applyAlignment="1">
      <alignment horizontal="center" vertical="center"/>
    </xf>
    <xf numFmtId="37" fontId="6" fillId="0" borderId="230" xfId="0" quotePrefix="1" applyNumberFormat="1" applyFont="1" applyBorder="1" applyAlignment="1">
      <alignment horizontal="center" vertical="center"/>
    </xf>
    <xf numFmtId="37" fontId="6" fillId="0" borderId="139" xfId="0" applyNumberFormat="1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37" fontId="5" fillId="0" borderId="139" xfId="0" applyNumberFormat="1" applyFont="1" applyBorder="1" applyAlignment="1">
      <alignment horizontal="left" vertical="center"/>
    </xf>
    <xf numFmtId="0" fontId="5" fillId="0" borderId="114" xfId="1962" applyFont="1" applyBorder="1" applyAlignment="1">
      <alignment vertical="center"/>
    </xf>
    <xf numFmtId="43" fontId="5" fillId="0" borderId="114" xfId="1962" applyNumberFormat="1" applyFont="1" applyBorder="1" applyAlignment="1">
      <alignment vertical="center"/>
    </xf>
    <xf numFmtId="165" fontId="5" fillId="0" borderId="114" xfId="38092" applyNumberFormat="1" applyFont="1" applyFill="1" applyBorder="1" applyAlignment="1">
      <alignment vertical="center"/>
    </xf>
    <xf numFmtId="0" fontId="29" fillId="0" borderId="114" xfId="1962" applyFont="1" applyBorder="1" applyAlignment="1">
      <alignment vertical="center"/>
    </xf>
    <xf numFmtId="0" fontId="29" fillId="0" borderId="139" xfId="1962" applyFont="1" applyBorder="1" applyAlignment="1">
      <alignment vertical="center"/>
    </xf>
    <xf numFmtId="0" fontId="5" fillId="0" borderId="139" xfId="6107" applyFont="1" applyBorder="1"/>
    <xf numFmtId="0" fontId="5" fillId="0" borderId="139" xfId="4" applyFont="1" applyBorder="1" applyAlignment="1">
      <alignment horizontal="right" vertical="center"/>
    </xf>
    <xf numFmtId="0" fontId="5" fillId="0" borderId="139" xfId="4" applyFont="1" applyBorder="1" applyAlignment="1">
      <alignment vertical="center"/>
    </xf>
    <xf numFmtId="0" fontId="6" fillId="0" borderId="139" xfId="4" applyFont="1" applyBorder="1" applyAlignment="1">
      <alignment horizontal="center" vertical="center"/>
    </xf>
    <xf numFmtId="0" fontId="5" fillId="0" borderId="139" xfId="4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 wrapText="1"/>
    </xf>
    <xf numFmtId="0" fontId="10" fillId="0" borderId="139" xfId="0" applyFont="1" applyBorder="1" applyAlignment="1">
      <alignment vertical="center"/>
    </xf>
    <xf numFmtId="176" fontId="5" fillId="0" borderId="139" xfId="3" applyNumberFormat="1" applyFont="1" applyBorder="1" applyAlignment="1">
      <alignment horizontal="right" vertical="center"/>
    </xf>
    <xf numFmtId="5" fontId="6" fillId="0" borderId="228" xfId="0" applyNumberFormat="1" applyFont="1" applyBorder="1" applyAlignment="1">
      <alignment horizontal="center" vertical="justify"/>
    </xf>
    <xf numFmtId="5" fontId="6" fillId="0" borderId="226" xfId="0" applyNumberFormat="1" applyFont="1" applyBorder="1" applyAlignment="1">
      <alignment horizontal="center" vertical="justify"/>
    </xf>
    <xf numFmtId="5" fontId="6" fillId="0" borderId="114" xfId="0" applyNumberFormat="1" applyFont="1" applyBorder="1" applyAlignment="1">
      <alignment horizontal="center"/>
    </xf>
    <xf numFmtId="0" fontId="6" fillId="0" borderId="139" xfId="0" applyFont="1" applyBorder="1" applyAlignment="1">
      <alignment horizontal="center" wrapText="1"/>
    </xf>
    <xf numFmtId="0" fontId="6" fillId="0" borderId="224" xfId="0" applyFont="1" applyBorder="1" applyAlignment="1">
      <alignment horizontal="center" wrapText="1"/>
    </xf>
    <xf numFmtId="0" fontId="6" fillId="0" borderId="226" xfId="1567" applyFont="1" applyBorder="1" applyAlignment="1">
      <alignment horizontal="center" wrapText="1"/>
    </xf>
    <xf numFmtId="43" fontId="5" fillId="0" borderId="114" xfId="1442" applyFont="1" applyFill="1" applyBorder="1"/>
    <xf numFmtId="166" fontId="5" fillId="0" borderId="114" xfId="1442" applyNumberFormat="1" applyFont="1" applyFill="1" applyBorder="1"/>
    <xf numFmtId="0" fontId="5" fillId="0" borderId="139" xfId="0" applyFont="1" applyBorder="1" applyAlignment="1">
      <alignment horizontal="left"/>
    </xf>
    <xf numFmtId="0" fontId="5" fillId="0" borderId="104" xfId="0" applyFont="1" applyBorder="1" applyAlignment="1">
      <alignment horizontal="left"/>
    </xf>
    <xf numFmtId="166" fontId="5" fillId="0" borderId="226" xfId="1" applyNumberFormat="1" applyFont="1" applyFill="1" applyBorder="1" applyAlignment="1">
      <alignment vertical="center"/>
    </xf>
    <xf numFmtId="166" fontId="5" fillId="0" borderId="114" xfId="1" applyNumberFormat="1" applyFont="1" applyBorder="1"/>
    <xf numFmtId="165" fontId="6" fillId="0" borderId="114" xfId="2" applyNumberFormat="1" applyFont="1" applyBorder="1"/>
    <xf numFmtId="0" fontId="5" fillId="0" borderId="228" xfId="0" applyFont="1" applyBorder="1" applyAlignment="1">
      <alignment vertical="center"/>
    </xf>
    <xf numFmtId="0" fontId="6" fillId="0" borderId="229" xfId="0" applyFont="1" applyBorder="1" applyAlignment="1">
      <alignment horizontal="center" vertical="center"/>
    </xf>
    <xf numFmtId="0" fontId="5" fillId="0" borderId="226" xfId="0" applyFont="1" applyBorder="1" applyAlignment="1">
      <alignment vertical="center"/>
    </xf>
    <xf numFmtId="0" fontId="6" fillId="0" borderId="114" xfId="0" applyFont="1" applyBorder="1" applyAlignment="1">
      <alignment vertical="center"/>
    </xf>
    <xf numFmtId="10" fontId="6" fillId="0" borderId="84" xfId="61" applyNumberFormat="1" applyFont="1" applyBorder="1" applyAlignment="1">
      <alignment horizontal="center"/>
    </xf>
    <xf numFmtId="41" fontId="5" fillId="0" borderId="84" xfId="21" applyNumberFormat="1" applyFont="1" applyBorder="1" applyAlignment="1">
      <alignment horizontal="center"/>
    </xf>
    <xf numFmtId="0" fontId="6" fillId="0" borderId="84" xfId="4" applyFont="1" applyBorder="1" applyAlignment="1">
      <alignment horizontal="center"/>
    </xf>
    <xf numFmtId="43" fontId="6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left"/>
    </xf>
    <xf numFmtId="41" fontId="6" fillId="0" borderId="84" xfId="21" applyNumberFormat="1" applyFont="1" applyFill="1" applyBorder="1" applyAlignment="1">
      <alignment horizontal="left"/>
    </xf>
    <xf numFmtId="41" fontId="5" fillId="0" borderId="84" xfId="21" applyNumberFormat="1" applyFont="1" applyFill="1" applyBorder="1" applyAlignment="1">
      <alignment horizontal="center"/>
    </xf>
    <xf numFmtId="0" fontId="5" fillId="0" borderId="84" xfId="4" applyFont="1" applyBorder="1" applyAlignment="1">
      <alignment horizontal="center"/>
    </xf>
    <xf numFmtId="43" fontId="5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center"/>
    </xf>
    <xf numFmtId="41" fontId="6" fillId="0" borderId="84" xfId="21" applyNumberFormat="1" applyFont="1" applyFill="1" applyBorder="1" applyAlignment="1">
      <alignment horizontal="center"/>
    </xf>
    <xf numFmtId="41" fontId="6" fillId="0" borderId="84" xfId="21" applyNumberFormat="1" applyFont="1" applyFill="1" applyBorder="1"/>
    <xf numFmtId="166" fontId="6" fillId="0" borderId="84" xfId="22" applyNumberFormat="1" applyFont="1" applyFill="1" applyBorder="1"/>
    <xf numFmtId="10" fontId="5" fillId="3" borderId="227" xfId="1043" applyNumberFormat="1" applyFont="1" applyFill="1" applyBorder="1" applyAlignment="1">
      <alignment vertical="center"/>
    </xf>
    <xf numFmtId="1" fontId="5" fillId="0" borderId="227" xfId="1963" applyNumberFormat="1" applyFont="1" applyBorder="1" applyAlignment="1">
      <alignment horizontal="right" vertical="center"/>
    </xf>
    <xf numFmtId="0" fontId="6" fillId="0" borderId="231" xfId="4" applyFont="1" applyBorder="1" applyAlignment="1">
      <alignment vertical="center"/>
    </xf>
    <xf numFmtId="0" fontId="6" fillId="0" borderId="231" xfId="4" quotePrefix="1" applyFont="1" applyBorder="1" applyAlignment="1">
      <alignment horizontal="center" vertical="center"/>
    </xf>
    <xf numFmtId="168" fontId="6" fillId="0" borderId="231" xfId="4" applyNumberFormat="1" applyFont="1" applyBorder="1" applyAlignment="1">
      <alignment vertical="center"/>
    </xf>
    <xf numFmtId="0" fontId="5" fillId="0" borderId="231" xfId="4" applyFont="1" applyBorder="1" applyAlignment="1">
      <alignment vertical="center"/>
    </xf>
    <xf numFmtId="0" fontId="6" fillId="0" borderId="231" xfId="4" applyFont="1" applyBorder="1" applyAlignment="1">
      <alignment horizontal="center" vertical="center"/>
    </xf>
    <xf numFmtId="166" fontId="6" fillId="0" borderId="231" xfId="2408" quotePrefix="1" applyNumberFormat="1" applyFont="1" applyFill="1" applyBorder="1" applyAlignment="1">
      <alignment horizontal="center" vertical="center"/>
    </xf>
    <xf numFmtId="166" fontId="6" fillId="0" borderId="231" xfId="2408" quotePrefix="1" applyNumberFormat="1" applyFont="1" applyBorder="1" applyAlignment="1">
      <alignment horizontal="center" vertical="center"/>
    </xf>
    <xf numFmtId="166" fontId="6" fillId="0" borderId="84" xfId="2408" applyNumberFormat="1" applyFont="1" applyBorder="1" applyAlignment="1">
      <alignment horizontal="center" vertical="center"/>
    </xf>
    <xf numFmtId="0" fontId="5" fillId="0" borderId="84" xfId="4" applyFont="1" applyBorder="1" applyAlignment="1">
      <alignment horizontal="center" vertical="center"/>
    </xf>
    <xf numFmtId="0" fontId="6" fillId="0" borderId="84" xfId="4" applyFont="1" applyBorder="1" applyAlignment="1">
      <alignment horizontal="center" vertical="center"/>
    </xf>
    <xf numFmtId="0" fontId="6" fillId="0" borderId="231" xfId="4" applyFont="1" applyBorder="1" applyAlignment="1">
      <alignment horizontal="centerContinuous" vertical="center"/>
    </xf>
    <xf numFmtId="0" fontId="6" fillId="0" borderId="84" xfId="4" applyFont="1" applyBorder="1" applyAlignment="1">
      <alignment horizontal="left" vertical="center"/>
    </xf>
    <xf numFmtId="17" fontId="5" fillId="0" borderId="84" xfId="4" applyNumberFormat="1" applyFont="1" applyBorder="1" applyAlignment="1">
      <alignment horizontal="left" vertical="center"/>
    </xf>
    <xf numFmtId="15" fontId="5" fillId="0" borderId="84" xfId="4" applyNumberFormat="1" applyFont="1" applyBorder="1" applyAlignment="1">
      <alignment vertical="center"/>
    </xf>
    <xf numFmtId="0" fontId="6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vertical="center"/>
    </xf>
    <xf numFmtId="0" fontId="5" fillId="0" borderId="84" xfId="4" applyFont="1" applyBorder="1" applyAlignment="1">
      <alignment horizontal="right" vertical="center"/>
    </xf>
    <xf numFmtId="0" fontId="5" fillId="0" borderId="231" xfId="4" applyFont="1" applyBorder="1" applyAlignment="1">
      <alignment horizontal="center" vertical="center"/>
    </xf>
    <xf numFmtId="0" fontId="5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horizontal="centerContinuous" vertical="center"/>
    </xf>
    <xf numFmtId="165" fontId="5" fillId="0" borderId="84" xfId="2" applyNumberFormat="1" applyFont="1" applyFill="1" applyBorder="1" applyAlignment="1">
      <alignment horizontal="left" vertical="center"/>
    </xf>
    <xf numFmtId="0" fontId="6" fillId="0" borderId="231" xfId="3856" applyFont="1" applyBorder="1" applyAlignment="1">
      <alignment horizontal="center"/>
    </xf>
    <xf numFmtId="0" fontId="5" fillId="0" borderId="84" xfId="3856" applyFont="1" applyBorder="1" applyAlignment="1">
      <alignment horizontal="center" vertical="center"/>
    </xf>
    <xf numFmtId="0" fontId="6" fillId="0" borderId="231" xfId="3856" applyFont="1" applyBorder="1"/>
    <xf numFmtId="37" fontId="6" fillId="0" borderId="231" xfId="4" applyNumberFormat="1" applyFont="1" applyBorder="1" applyAlignment="1">
      <alignment horizontal="center" vertical="center"/>
    </xf>
    <xf numFmtId="165" fontId="6" fillId="0" borderId="231" xfId="21" applyNumberFormat="1" applyFont="1" applyBorder="1" applyAlignment="1">
      <alignment vertical="center"/>
    </xf>
    <xf numFmtId="165" fontId="5" fillId="0" borderId="231" xfId="21" applyNumberFormat="1" applyFont="1" applyBorder="1" applyAlignment="1">
      <alignment vertical="center"/>
    </xf>
    <xf numFmtId="17" fontId="5" fillId="0" borderId="231" xfId="4" applyNumberFormat="1" applyFont="1" applyBorder="1" applyAlignment="1">
      <alignment horizontal="left" vertical="center"/>
    </xf>
    <xf numFmtId="165" fontId="5" fillId="0" borderId="231" xfId="2" applyNumberFormat="1" applyFont="1" applyFill="1" applyBorder="1" applyAlignment="1">
      <alignment vertical="center"/>
    </xf>
    <xf numFmtId="165" fontId="5" fillId="0" borderId="231" xfId="2" applyNumberFormat="1" applyFont="1" applyBorder="1" applyAlignment="1">
      <alignment vertical="center"/>
    </xf>
    <xf numFmtId="165" fontId="5" fillId="0" borderId="231" xfId="21" applyNumberFormat="1" applyFont="1" applyFill="1" applyBorder="1" applyAlignment="1">
      <alignment horizontal="center" vertical="center"/>
    </xf>
    <xf numFmtId="0" fontId="6" fillId="0" borderId="232" xfId="1042" applyFont="1" applyBorder="1" applyAlignment="1">
      <alignment horizontal="center"/>
    </xf>
    <xf numFmtId="0" fontId="6" fillId="0" borderId="233" xfId="1042" applyFont="1" applyBorder="1" applyAlignment="1">
      <alignment horizontal="center"/>
    </xf>
    <xf numFmtId="166" fontId="5" fillId="0" borderId="233" xfId="1" applyNumberFormat="1" applyFont="1" applyFill="1" applyBorder="1" applyAlignment="1">
      <alignment vertical="center"/>
    </xf>
    <xf numFmtId="166" fontId="5" fillId="0" borderId="235" xfId="1" applyNumberFormat="1" applyFont="1" applyFill="1" applyBorder="1" applyAlignment="1">
      <alignment vertical="center"/>
    </xf>
    <xf numFmtId="166" fontId="5" fillId="0" borderId="231" xfId="1" applyNumberFormat="1" applyFont="1" applyFill="1" applyBorder="1" applyAlignment="1">
      <alignment vertical="center"/>
    </xf>
    <xf numFmtId="165" fontId="6" fillId="0" borderId="231" xfId="2" applyNumberFormat="1" applyFont="1" applyFill="1" applyBorder="1" applyAlignment="1">
      <alignment vertical="center"/>
    </xf>
    <xf numFmtId="166" fontId="5" fillId="0" borderId="236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6" fillId="0" borderId="235" xfId="37811" quotePrefix="1" applyNumberFormat="1" applyFont="1" applyFill="1" applyBorder="1" applyAlignment="1">
      <alignment horizontal="center" vertical="center"/>
    </xf>
    <xf numFmtId="0" fontId="29" fillId="0" borderId="235" xfId="1962" applyFont="1" applyBorder="1" applyAlignment="1">
      <alignment horizontal="center"/>
    </xf>
    <xf numFmtId="166" fontId="5" fillId="0" borderId="235" xfId="1962" applyNumberFormat="1" applyFont="1" applyBorder="1" applyAlignment="1">
      <alignment vertical="center"/>
    </xf>
    <xf numFmtId="165" fontId="29" fillId="0" borderId="1" xfId="1962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0" fontId="6" fillId="0" borderId="235" xfId="4" applyFont="1" applyBorder="1" applyAlignment="1">
      <alignment horizontal="center" vertical="center"/>
    </xf>
    <xf numFmtId="0" fontId="6" fillId="0" borderId="235" xfId="4" applyFont="1" applyBorder="1" applyAlignment="1">
      <alignment vertical="center"/>
    </xf>
    <xf numFmtId="166" fontId="6" fillId="0" borderId="235" xfId="4" applyNumberFormat="1" applyFont="1" applyBorder="1" applyAlignment="1">
      <alignment vertical="center"/>
    </xf>
    <xf numFmtId="0" fontId="6" fillId="0" borderId="237" xfId="4" applyFont="1" applyBorder="1" applyAlignment="1">
      <alignment horizontal="center" vertical="center"/>
    </xf>
    <xf numFmtId="10" fontId="5" fillId="0" borderId="235" xfId="3" applyNumberFormat="1" applyFont="1" applyFill="1" applyBorder="1" applyAlignment="1">
      <alignment horizontal="right" vertical="center"/>
    </xf>
    <xf numFmtId="17" fontId="5" fillId="0" borderId="237" xfId="4" applyNumberFormat="1" applyFont="1" applyBorder="1" applyAlignment="1">
      <alignment horizontal="left" vertical="center"/>
    </xf>
    <xf numFmtId="3" fontId="5" fillId="0" borderId="235" xfId="4" applyNumberFormat="1" applyFont="1" applyBorder="1" applyAlignment="1">
      <alignment horizontal="centerContinuous" vertical="center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165" fontId="5" fillId="0" borderId="1" xfId="2069" applyNumberFormat="1" applyFont="1" applyBorder="1" applyProtection="1">
      <protection locked="0"/>
    </xf>
    <xf numFmtId="165" fontId="5" fillId="0" borderId="1" xfId="21" applyNumberFormat="1" applyFont="1" applyBorder="1" applyAlignment="1">
      <alignment horizontal="right" vertical="center"/>
    </xf>
    <xf numFmtId="165" fontId="27" fillId="0" borderId="231" xfId="21" applyNumberFormat="1" applyFont="1" applyBorder="1" applyAlignment="1">
      <alignment vertical="center"/>
    </xf>
    <xf numFmtId="17" fontId="5" fillId="0" borderId="235" xfId="4" applyNumberFormat="1" applyFont="1" applyBorder="1" applyAlignment="1">
      <alignment horizontal="left" vertical="center"/>
    </xf>
    <xf numFmtId="166" fontId="5" fillId="0" borderId="235" xfId="2408" applyNumberFormat="1" applyFont="1" applyBorder="1" applyAlignment="1">
      <alignment vertical="center"/>
    </xf>
    <xf numFmtId="166" fontId="5" fillId="0" borderId="235" xfId="4" applyNumberFormat="1" applyFont="1" applyBorder="1" applyAlignment="1">
      <alignment horizontal="center" vertical="center"/>
    </xf>
    <xf numFmtId="17" fontId="6" fillId="0" borderId="231" xfId="4" applyNumberFormat="1" applyFont="1" applyBorder="1" applyAlignment="1">
      <alignment horizontal="left" vertical="center"/>
    </xf>
    <xf numFmtId="166" fontId="159" fillId="0" borderId="231" xfId="2408" applyNumberFormat="1" applyFont="1" applyBorder="1" applyAlignment="1">
      <alignment vertical="center"/>
    </xf>
    <xf numFmtId="166" fontId="6" fillId="0" borderId="231" xfId="4" applyNumberFormat="1" applyFont="1" applyBorder="1" applyAlignment="1">
      <alignment horizontal="center" vertical="center"/>
    </xf>
    <xf numFmtId="166" fontId="6" fillId="0" borderId="235" xfId="2408" applyNumberFormat="1" applyFont="1" applyBorder="1" applyAlignment="1">
      <alignment vertical="center"/>
    </xf>
    <xf numFmtId="166" fontId="6" fillId="0" borderId="231" xfId="2408" applyNumberFormat="1" applyFont="1" applyBorder="1" applyAlignment="1">
      <alignment vertical="center"/>
    </xf>
    <xf numFmtId="166" fontId="5" fillId="0" borderId="231" xfId="4" applyNumberFormat="1" applyFont="1" applyBorder="1" applyAlignment="1">
      <alignment horizontal="center" vertical="center"/>
    </xf>
    <xf numFmtId="165" fontId="6" fillId="0" borderId="235" xfId="21" applyNumberFormat="1" applyFont="1" applyBorder="1" applyAlignment="1">
      <alignment vertical="center"/>
    </xf>
    <xf numFmtId="165" fontId="5" fillId="0" borderId="235" xfId="21" applyNumberFormat="1" applyFont="1" applyBorder="1" applyAlignment="1">
      <alignment horizontal="center" vertical="center"/>
    </xf>
    <xf numFmtId="0" fontId="6" fillId="0" borderId="231" xfId="4" applyFont="1" applyBorder="1" applyAlignment="1">
      <alignment horizontal="left" vertical="center"/>
    </xf>
    <xf numFmtId="166" fontId="27" fillId="0" borderId="235" xfId="1" applyNumberFormat="1" applyFont="1" applyBorder="1" applyAlignment="1">
      <alignment vertical="center"/>
    </xf>
    <xf numFmtId="166" fontId="6" fillId="0" borderId="231" xfId="1" applyNumberFormat="1" applyFont="1" applyBorder="1" applyAlignment="1">
      <alignment vertical="center"/>
    </xf>
    <xf numFmtId="166" fontId="6" fillId="0" borderId="235" xfId="4" applyNumberFormat="1" applyFont="1" applyBorder="1" applyAlignment="1">
      <alignment horizontal="center" vertical="center"/>
    </xf>
    <xf numFmtId="10" fontId="5" fillId="0" borderId="1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111" borderId="1" xfId="3" applyNumberFormat="1" applyFont="1" applyFill="1" applyBorder="1" applyAlignment="1">
      <alignment vertical="center"/>
    </xf>
    <xf numFmtId="167" fontId="5" fillId="0" borderId="1" xfId="3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6" fontId="5" fillId="0" borderId="84" xfId="4" applyNumberFormat="1" applyFont="1" applyBorder="1"/>
    <xf numFmtId="10" fontId="5" fillId="0" borderId="235" xfId="0" applyNumberFormat="1" applyFont="1" applyBorder="1" applyAlignment="1">
      <alignment vertical="center"/>
    </xf>
    <xf numFmtId="10" fontId="5" fillId="0" borderId="235" xfId="3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3" borderId="1" xfId="21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/>
    </xf>
    <xf numFmtId="0" fontId="6" fillId="0" borderId="237" xfId="4" applyFont="1" applyBorder="1" applyAlignment="1">
      <alignment horizontal="center"/>
    </xf>
    <xf numFmtId="166" fontId="5" fillId="2" borderId="235" xfId="1" applyNumberFormat="1" applyFont="1" applyFill="1" applyBorder="1" applyAlignment="1">
      <alignment horizontal="right" vertical="center"/>
    </xf>
    <xf numFmtId="166" fontId="5" fillId="3" borderId="235" xfId="1" applyNumberFormat="1" applyFont="1" applyFill="1" applyBorder="1" applyAlignment="1">
      <alignment vertical="center"/>
    </xf>
    <xf numFmtId="170" fontId="5" fillId="0" borderId="235" xfId="1" applyNumberFormat="1" applyFont="1" applyFill="1" applyBorder="1" applyAlignment="1">
      <alignment horizontal="right"/>
    </xf>
    <xf numFmtId="166" fontId="5" fillId="3" borderId="235" xfId="2030" applyNumberFormat="1" applyFont="1" applyFill="1" applyBorder="1"/>
    <xf numFmtId="0" fontId="5" fillId="0" borderId="238" xfId="2012" applyFont="1" applyBorder="1" applyAlignment="1">
      <alignment horizontal="center"/>
    </xf>
    <xf numFmtId="165" fontId="5" fillId="0" borderId="239" xfId="2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 vertical="center"/>
    </xf>
    <xf numFmtId="166" fontId="5" fillId="0" borderId="236" xfId="4" applyNumberFormat="1" applyFont="1" applyBorder="1" applyAlignment="1">
      <alignment vertical="center"/>
    </xf>
    <xf numFmtId="165" fontId="6" fillId="0" borderId="236" xfId="21" applyNumberFormat="1" applyFont="1" applyBorder="1" applyAlignment="1">
      <alignment vertical="center"/>
    </xf>
    <xf numFmtId="37" fontId="6" fillId="0" borderId="236" xfId="4" applyNumberFormat="1" applyFont="1" applyBorder="1" applyAlignment="1">
      <alignment vertical="center"/>
    </xf>
    <xf numFmtId="0" fontId="5" fillId="0" borderId="235" xfId="4" applyFont="1" applyBorder="1" applyAlignment="1">
      <alignment horizontal="centerContinuous" vertical="center"/>
    </xf>
    <xf numFmtId="166" fontId="5" fillId="0" borderId="235" xfId="1" applyNumberFormat="1" applyFont="1" applyBorder="1" applyAlignment="1">
      <alignment vertical="center"/>
    </xf>
    <xf numFmtId="166" fontId="6" fillId="0" borderId="236" xfId="4" applyNumberFormat="1" applyFont="1" applyBorder="1" applyAlignment="1">
      <alignment vertical="center"/>
    </xf>
    <xf numFmtId="166" fontId="5" fillId="0" borderId="235" xfId="4" applyNumberFormat="1" applyFont="1" applyBorder="1" applyAlignment="1">
      <alignment vertical="center"/>
    </xf>
    <xf numFmtId="168" fontId="6" fillId="0" borderId="235" xfId="4" applyNumberFormat="1" applyFont="1" applyBorder="1" applyAlignment="1">
      <alignment vertical="center"/>
    </xf>
    <xf numFmtId="0" fontId="5" fillId="0" borderId="235" xfId="4" applyFont="1" applyBorder="1" applyAlignment="1">
      <alignment vertical="center"/>
    </xf>
    <xf numFmtId="17" fontId="6" fillId="0" borderId="235" xfId="4" applyNumberFormat="1" applyFont="1" applyBorder="1" applyAlignment="1">
      <alignment horizontal="left" vertical="center"/>
    </xf>
    <xf numFmtId="3" fontId="6" fillId="0" borderId="235" xfId="4" applyNumberFormat="1" applyFont="1" applyBorder="1" applyAlignment="1">
      <alignment horizontal="centerContinuous" vertical="center"/>
    </xf>
    <xf numFmtId="3" fontId="6" fillId="0" borderId="235" xfId="4" applyNumberFormat="1" applyFont="1" applyBorder="1" applyAlignment="1">
      <alignment vertical="center"/>
    </xf>
    <xf numFmtId="166" fontId="5" fillId="0" borderId="235" xfId="2408" applyNumberFormat="1" applyFont="1" applyBorder="1" applyAlignment="1">
      <alignment horizontal="center" vertical="center"/>
    </xf>
    <xf numFmtId="3" fontId="5" fillId="0" borderId="235" xfId="4" applyNumberFormat="1" applyFont="1" applyBorder="1" applyAlignment="1">
      <alignment vertical="center"/>
    </xf>
    <xf numFmtId="37" fontId="6" fillId="0" borderId="235" xfId="4" applyNumberFormat="1" applyFont="1" applyBorder="1" applyAlignment="1">
      <alignment vertical="center"/>
    </xf>
    <xf numFmtId="166" fontId="6" fillId="0" borderId="235" xfId="2408" applyNumberFormat="1" applyFont="1" applyFill="1" applyBorder="1" applyAlignment="1">
      <alignment horizontal="center" vertical="center"/>
    </xf>
    <xf numFmtId="166" fontId="6" fillId="0" borderId="235" xfId="2408" applyNumberFormat="1" applyFont="1" applyBorder="1" applyAlignment="1">
      <alignment horizontal="center" vertical="center"/>
    </xf>
    <xf numFmtId="166" fontId="5" fillId="0" borderId="236" xfId="2408" applyNumberFormat="1" applyFont="1" applyFill="1" applyBorder="1" applyAlignment="1">
      <alignment vertical="center"/>
    </xf>
    <xf numFmtId="166" fontId="5" fillId="0" borderId="235" xfId="1" applyNumberFormat="1" applyFont="1" applyBorder="1" applyAlignment="1">
      <alignment horizontal="center" vertical="center"/>
    </xf>
    <xf numFmtId="168" fontId="5" fillId="0" borderId="235" xfId="4" applyNumberFormat="1" applyFont="1" applyBorder="1" applyAlignment="1">
      <alignment vertical="center"/>
    </xf>
    <xf numFmtId="3" fontId="6" fillId="0" borderId="236" xfId="4" applyNumberFormat="1" applyFont="1" applyBorder="1" applyAlignment="1">
      <alignment vertical="center"/>
    </xf>
    <xf numFmtId="0" fontId="6" fillId="0" borderId="237" xfId="4" applyFont="1" applyBorder="1" applyAlignment="1">
      <alignment vertical="center"/>
    </xf>
    <xf numFmtId="165" fontId="6" fillId="0" borderId="235" xfId="21" applyNumberFormat="1" applyFont="1" applyFill="1" applyBorder="1" applyAlignment="1">
      <alignment vertical="center"/>
    </xf>
    <xf numFmtId="166" fontId="5" fillId="0" borderId="235" xfId="2408" applyNumberFormat="1" applyFont="1" applyFill="1" applyBorder="1" applyAlignment="1">
      <alignment horizontal="center" vertical="center"/>
    </xf>
    <xf numFmtId="165" fontId="6" fillId="0" borderId="236" xfId="21" applyNumberFormat="1" applyFont="1" applyFill="1" applyBorder="1" applyAlignment="1">
      <alignment vertical="center"/>
    </xf>
    <xf numFmtId="166" fontId="6" fillId="0" borderId="236" xfId="2408" applyNumberFormat="1" applyFont="1" applyFill="1" applyBorder="1" applyAlignment="1">
      <alignment horizontal="center" vertical="center"/>
    </xf>
    <xf numFmtId="166" fontId="5" fillId="0" borderId="236" xfId="2408" applyNumberFormat="1" applyFont="1" applyBorder="1" applyAlignment="1">
      <alignment vertical="center"/>
    </xf>
    <xf numFmtId="3" fontId="6" fillId="0" borderId="235" xfId="4" applyNumberFormat="1" applyFont="1" applyBorder="1" applyAlignment="1">
      <alignment horizontal="right" vertical="center"/>
    </xf>
    <xf numFmtId="165" fontId="5" fillId="0" borderId="235" xfId="21" applyNumberFormat="1" applyFont="1" applyFill="1" applyBorder="1" applyAlignment="1">
      <alignment horizontal="center" vertical="center"/>
    </xf>
    <xf numFmtId="165" fontId="6" fillId="0" borderId="239" xfId="2" applyNumberFormat="1" applyFont="1" applyBorder="1" applyAlignment="1">
      <alignment vertical="center"/>
    </xf>
    <xf numFmtId="0" fontId="6" fillId="0" borderId="236" xfId="3856" applyFont="1" applyBorder="1" applyAlignment="1">
      <alignment horizontal="center"/>
    </xf>
    <xf numFmtId="0" fontId="6" fillId="0" borderId="235" xfId="3856" applyFont="1" applyBorder="1" applyAlignment="1">
      <alignment horizontal="center"/>
    </xf>
    <xf numFmtId="166" fontId="5" fillId="0" borderId="235" xfId="37038" applyNumberFormat="1" applyFont="1" applyFill="1" applyBorder="1" applyAlignment="1">
      <alignment vertical="center"/>
    </xf>
    <xf numFmtId="0" fontId="5" fillId="0" borderId="235" xfId="3856" applyFont="1" applyBorder="1"/>
    <xf numFmtId="0" fontId="5" fillId="0" borderId="235" xfId="3856" applyFont="1" applyBorder="1" applyAlignment="1">
      <alignment horizontal="center"/>
    </xf>
    <xf numFmtId="0" fontId="6" fillId="0" borderId="235" xfId="4" applyFont="1" applyBorder="1" applyAlignment="1">
      <alignment horizontal="centerContinuous" vertical="center"/>
    </xf>
    <xf numFmtId="166" fontId="6" fillId="0" borderId="235" xfId="1" applyNumberFormat="1" applyFont="1" applyBorder="1" applyAlignment="1">
      <alignment vertical="center"/>
    </xf>
    <xf numFmtId="165" fontId="5" fillId="0" borderId="239" xfId="2" applyNumberFormat="1" applyFont="1" applyBorder="1" applyAlignment="1">
      <alignment horizontal="right" vertical="center"/>
    </xf>
    <xf numFmtId="165" fontId="5" fillId="0" borderId="239" xfId="2" applyNumberFormat="1" applyFont="1" applyBorder="1" applyAlignment="1">
      <alignment vertical="center"/>
    </xf>
    <xf numFmtId="166" fontId="5" fillId="3" borderId="227" xfId="1" applyNumberFormat="1" applyFont="1" applyFill="1" applyBorder="1" applyProtection="1">
      <protection locked="0"/>
    </xf>
    <xf numFmtId="0" fontId="6" fillId="0" borderId="240" xfId="37811" quotePrefix="1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>
      <alignment vertical="center"/>
    </xf>
    <xf numFmtId="165" fontId="5" fillId="3" borderId="227" xfId="21" applyNumberFormat="1" applyFont="1" applyFill="1" applyBorder="1" applyAlignment="1" applyProtection="1">
      <alignment horizontal="center" vertical="center"/>
      <protection locked="0"/>
    </xf>
    <xf numFmtId="166" fontId="5" fillId="2" borderId="227" xfId="1" applyNumberFormat="1" applyFont="1" applyFill="1" applyBorder="1" applyAlignment="1" applyProtection="1">
      <alignment vertical="center"/>
      <protection locked="0"/>
    </xf>
    <xf numFmtId="10" fontId="5" fillId="3" borderId="227" xfId="3853" applyNumberFormat="1" applyFont="1" applyFill="1" applyBorder="1" applyAlignment="1">
      <alignment vertical="center"/>
    </xf>
    <xf numFmtId="0" fontId="5" fillId="0" borderId="227" xfId="4" applyFont="1" applyBorder="1" applyAlignment="1">
      <alignment vertical="center"/>
    </xf>
    <xf numFmtId="166" fontId="6" fillId="0" borderId="227" xfId="2408" applyNumberFormat="1" applyFont="1" applyBorder="1" applyAlignment="1">
      <alignment vertical="center"/>
    </xf>
    <xf numFmtId="0" fontId="6" fillId="0" borderId="227" xfId="4" applyFont="1" applyBorder="1" applyAlignment="1">
      <alignment horizontal="centerContinuous" vertical="center"/>
    </xf>
    <xf numFmtId="165" fontId="6" fillId="0" borderId="239" xfId="0" applyNumberFormat="1" applyFont="1" applyBorder="1" applyAlignment="1">
      <alignment vertical="center"/>
    </xf>
    <xf numFmtId="44" fontId="6" fillId="0" borderId="239" xfId="0" applyNumberFormat="1" applyFont="1" applyBorder="1" applyAlignment="1">
      <alignment vertical="center"/>
    </xf>
    <xf numFmtId="0" fontId="5" fillId="0" borderId="227" xfId="0" applyFont="1" applyBorder="1" applyAlignment="1">
      <alignment horizontal="center" vertical="center" wrapText="1"/>
    </xf>
    <xf numFmtId="165" fontId="5" fillId="3" borderId="227" xfId="2" applyNumberFormat="1" applyFont="1" applyFill="1" applyBorder="1" applyAlignment="1" applyProtection="1">
      <alignment vertical="center"/>
      <protection locked="0"/>
    </xf>
    <xf numFmtId="165" fontId="5" fillId="0" borderId="239" xfId="2" applyNumberFormat="1" applyFont="1" applyBorder="1" applyAlignment="1" applyProtection="1">
      <alignment vertical="center"/>
    </xf>
    <xf numFmtId="10" fontId="5" fillId="0" borderId="227" xfId="3" applyNumberFormat="1" applyFont="1" applyFill="1" applyBorder="1" applyAlignment="1">
      <alignment horizontal="right" vertical="center"/>
    </xf>
    <xf numFmtId="10" fontId="5" fillId="0" borderId="227" xfId="3" applyNumberFormat="1" applyFont="1" applyBorder="1" applyAlignment="1">
      <alignment horizontal="right" vertical="center"/>
    </xf>
    <xf numFmtId="165" fontId="5" fillId="0" borderId="239" xfId="0" applyNumberFormat="1" applyFont="1" applyBorder="1" applyAlignment="1">
      <alignment vertical="center"/>
    </xf>
    <xf numFmtId="10" fontId="5" fillId="111" borderId="227" xfId="3" applyNumberFormat="1" applyFont="1" applyFill="1" applyBorder="1" applyAlignment="1">
      <alignment horizontal="right" vertical="center"/>
    </xf>
    <xf numFmtId="9" fontId="5" fillId="3" borderId="227" xfId="3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right" vertical="center"/>
    </xf>
    <xf numFmtId="167" fontId="5" fillId="0" borderId="227" xfId="3" applyNumberFormat="1" applyFont="1" applyBorder="1" applyAlignment="1">
      <alignment horizontal="right" vertical="center"/>
    </xf>
    <xf numFmtId="167" fontId="5" fillId="2" borderId="227" xfId="3" applyNumberFormat="1" applyFont="1" applyFill="1" applyBorder="1" applyAlignment="1">
      <alignment horizontal="right" vertical="center"/>
    </xf>
    <xf numFmtId="9" fontId="5" fillId="2" borderId="227" xfId="3" applyFont="1" applyFill="1" applyBorder="1" applyAlignment="1">
      <alignment horizontal="right" vertical="center"/>
    </xf>
    <xf numFmtId="10" fontId="5" fillId="2" borderId="227" xfId="3" applyNumberFormat="1" applyFont="1" applyFill="1" applyBorder="1" applyAlignment="1">
      <alignment horizontal="right" vertical="center"/>
    </xf>
    <xf numFmtId="167" fontId="5" fillId="2" borderId="227" xfId="0" applyNumberFormat="1" applyFont="1" applyFill="1" applyBorder="1" applyAlignment="1">
      <alignment horizontal="right" vertical="center"/>
    </xf>
    <xf numFmtId="166" fontId="5" fillId="0" borderId="233" xfId="1442" applyNumberFormat="1" applyFont="1" applyBorder="1"/>
    <xf numFmtId="5" fontId="5" fillId="0" borderId="227" xfId="4" applyNumberFormat="1" applyFont="1" applyBorder="1" applyAlignment="1">
      <alignment horizontal="center"/>
    </xf>
    <xf numFmtId="0" fontId="5" fillId="0" borderId="227" xfId="4" applyFont="1" applyBorder="1" applyAlignment="1">
      <alignment horizontal="center"/>
    </xf>
    <xf numFmtId="166" fontId="5" fillId="2" borderId="227" xfId="2408" applyNumberFormat="1" applyFont="1" applyFill="1" applyBorder="1" applyAlignment="1" applyProtection="1">
      <alignment horizontal="right" vertical="center"/>
      <protection locked="0"/>
    </xf>
    <xf numFmtId="166" fontId="6" fillId="2" borderId="227" xfId="2408" applyNumberFormat="1" applyFont="1" applyFill="1" applyBorder="1" applyAlignment="1" applyProtection="1">
      <alignment horizontal="center" vertical="center"/>
    </xf>
    <xf numFmtId="166" fontId="5" fillId="111" borderId="227" xfId="2408" applyNumberFormat="1" applyFont="1" applyFill="1" applyBorder="1" applyAlignment="1" applyProtection="1">
      <alignment horizontal="right" vertical="center"/>
    </xf>
    <xf numFmtId="166" fontId="5" fillId="2" borderId="227" xfId="2408" applyNumberFormat="1" applyFont="1" applyFill="1" applyBorder="1" applyAlignment="1" applyProtection="1">
      <alignment horizontal="right" vertical="center"/>
    </xf>
    <xf numFmtId="166" fontId="5" fillId="0" borderId="227" xfId="2408" applyNumberFormat="1" applyFont="1" applyFill="1" applyBorder="1" applyAlignment="1" applyProtection="1">
      <alignment horizontal="right" vertical="center"/>
    </xf>
    <xf numFmtId="165" fontId="5" fillId="0" borderId="239" xfId="21" applyNumberFormat="1" applyFont="1" applyFill="1" applyBorder="1" applyAlignment="1" applyProtection="1">
      <alignment horizontal="right" vertical="center"/>
    </xf>
    <xf numFmtId="0" fontId="6" fillId="0" borderId="0" xfId="1965" quotePrefix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quotePrefix="1" applyFont="1" applyAlignment="1">
      <alignment horizontal="center"/>
    </xf>
    <xf numFmtId="183" fontId="5" fillId="0" borderId="196" xfId="2012" applyNumberFormat="1" applyFont="1" applyBorder="1" applyAlignment="1" applyProtection="1">
      <alignment horizontal="right" vertical="center"/>
      <protection locked="0"/>
    </xf>
    <xf numFmtId="183" fontId="6" fillId="0" borderId="196" xfId="2012" quotePrefix="1" applyNumberFormat="1" applyFont="1" applyBorder="1" applyAlignment="1">
      <alignment horizontal="right" vertical="center"/>
    </xf>
    <xf numFmtId="10" fontId="13" fillId="0" borderId="196" xfId="2012" applyNumberFormat="1" applyFont="1" applyBorder="1" applyAlignment="1">
      <alignment horizontal="right" vertical="center"/>
    </xf>
    <xf numFmtId="0" fontId="6" fillId="0" borderId="241" xfId="4" applyFont="1" applyBorder="1" applyAlignment="1">
      <alignment horizontal="center" vertical="center"/>
    </xf>
    <xf numFmtId="0" fontId="6" fillId="0" borderId="241" xfId="4" applyFont="1" applyBorder="1" applyAlignment="1">
      <alignment vertical="center"/>
    </xf>
    <xf numFmtId="165" fontId="6" fillId="0" borderId="241" xfId="2" applyNumberFormat="1" applyFont="1" applyFill="1" applyBorder="1" applyAlignment="1">
      <alignment vertical="center"/>
    </xf>
    <xf numFmtId="165" fontId="6" fillId="0" borderId="242" xfId="2" applyNumberFormat="1" applyFont="1" applyFill="1" applyBorder="1" applyAlignment="1">
      <alignment vertical="center"/>
    </xf>
    <xf numFmtId="0" fontId="5" fillId="0" borderId="241" xfId="4" applyFont="1" applyBorder="1" applyAlignment="1">
      <alignment horizontal="center" vertical="center"/>
    </xf>
    <xf numFmtId="169" fontId="6" fillId="0" borderId="241" xfId="4" applyNumberFormat="1" applyFont="1" applyBorder="1" applyAlignment="1">
      <alignment horizontal="center" vertical="center"/>
    </xf>
    <xf numFmtId="169" fontId="5" fillId="0" borderId="241" xfId="4" applyNumberFormat="1" applyFont="1" applyBorder="1" applyAlignment="1">
      <alignment horizontal="center" vertical="center"/>
    </xf>
    <xf numFmtId="0" fontId="5" fillId="0" borderId="242" xfId="4" applyFont="1" applyBorder="1" applyAlignment="1">
      <alignment horizontal="center" vertical="center"/>
    </xf>
    <xf numFmtId="0" fontId="6" fillId="0" borderId="243" xfId="4" applyFont="1" applyBorder="1" applyAlignment="1">
      <alignment horizontal="left" vertical="center"/>
    </xf>
    <xf numFmtId="0" fontId="6" fillId="0" borderId="244" xfId="4" applyFont="1" applyBorder="1" applyAlignment="1">
      <alignment horizontal="center" vertical="center"/>
    </xf>
    <xf numFmtId="165" fontId="6" fillId="0" borderId="241" xfId="21" applyNumberFormat="1" applyFont="1" applyFill="1" applyBorder="1" applyAlignment="1">
      <alignment horizontal="center" vertical="center"/>
    </xf>
    <xf numFmtId="165" fontId="6" fillId="0" borderId="241" xfId="2" applyNumberFormat="1" applyFont="1" applyFill="1" applyBorder="1" applyAlignment="1">
      <alignment horizontal="center" vertical="center"/>
    </xf>
    <xf numFmtId="165" fontId="6" fillId="0" borderId="242" xfId="21" applyNumberFormat="1" applyFont="1" applyFill="1" applyBorder="1" applyAlignment="1">
      <alignment horizontal="center" vertical="center"/>
    </xf>
    <xf numFmtId="0" fontId="6" fillId="0" borderId="243" xfId="4" applyFont="1" applyBorder="1" applyAlignment="1">
      <alignment vertical="center"/>
    </xf>
    <xf numFmtId="14" fontId="6" fillId="0" borderId="241" xfId="3856" applyNumberFormat="1" applyFont="1" applyBorder="1" applyAlignment="1">
      <alignment horizontal="center"/>
    </xf>
    <xf numFmtId="0" fontId="6" fillId="0" borderId="242" xfId="3856" applyFont="1" applyBorder="1"/>
    <xf numFmtId="0" fontId="6" fillId="0" borderId="196" xfId="4" applyFont="1" applyBorder="1" applyAlignment="1">
      <alignment horizontal="center" vertical="center"/>
    </xf>
    <xf numFmtId="165" fontId="5" fillId="0" borderId="196" xfId="2" applyNumberFormat="1" applyFont="1" applyBorder="1" applyAlignment="1">
      <alignment vertical="center"/>
    </xf>
    <xf numFmtId="165" fontId="5" fillId="0" borderId="196" xfId="2" applyNumberFormat="1" applyFont="1" applyBorder="1" applyAlignment="1">
      <alignment horizontal="right" vertical="center"/>
    </xf>
    <xf numFmtId="0" fontId="5" fillId="0" borderId="196" xfId="0" applyFont="1" applyBorder="1" applyAlignment="1">
      <alignment horizontal="center" vertical="center"/>
    </xf>
    <xf numFmtId="166" fontId="5" fillId="0" borderId="196" xfId="2408" applyNumberFormat="1" applyFont="1" applyFill="1" applyBorder="1" applyAlignment="1" applyProtection="1">
      <alignment vertical="center"/>
      <protection locked="0"/>
    </xf>
    <xf numFmtId="165" fontId="5" fillId="0" borderId="244" xfId="2" applyNumberFormat="1" applyFont="1" applyBorder="1" applyAlignment="1" applyProtection="1">
      <alignment vertical="center"/>
      <protection locked="0"/>
    </xf>
    <xf numFmtId="165" fontId="5" fillId="0" borderId="244" xfId="21" applyNumberFormat="1" applyFont="1" applyFill="1" applyBorder="1" applyAlignment="1" applyProtection="1">
      <alignment horizontal="right" vertical="center"/>
    </xf>
    <xf numFmtId="165" fontId="5" fillId="0" borderId="244" xfId="21" applyNumberFormat="1" applyFont="1" applyFill="1" applyBorder="1" applyAlignment="1" applyProtection="1">
      <alignment horizontal="center" vertical="center"/>
    </xf>
    <xf numFmtId="165" fontId="6" fillId="0" borderId="244" xfId="21" applyNumberFormat="1" applyFont="1" applyFill="1" applyBorder="1" applyAlignment="1" applyProtection="1">
      <alignment horizontal="right" vertical="center"/>
    </xf>
    <xf numFmtId="37" fontId="6" fillId="0" borderId="229" xfId="12" applyNumberFormat="1" applyFont="1" applyBorder="1" applyAlignment="1">
      <alignment horizontal="left" vertical="center"/>
    </xf>
    <xf numFmtId="0" fontId="29" fillId="0" borderId="7" xfId="1962" applyFont="1" applyBorder="1" applyAlignment="1">
      <alignment horizontal="center"/>
    </xf>
    <xf numFmtId="0" fontId="5" fillId="0" borderId="6" xfId="37811" quotePrefix="1" applyNumberFormat="1" applyFont="1" applyFill="1" applyBorder="1" applyAlignment="1">
      <alignment horizontal="left" vertical="center"/>
    </xf>
    <xf numFmtId="0" fontId="5" fillId="0" borderId="85" xfId="37811" quotePrefix="1" applyNumberFormat="1" applyFont="1" applyFill="1" applyBorder="1" applyAlignment="1">
      <alignment horizontal="left" vertical="center"/>
    </xf>
    <xf numFmtId="166" fontId="5" fillId="0" borderId="3" xfId="4" applyNumberFormat="1" applyFont="1" applyBorder="1"/>
    <xf numFmtId="166" fontId="5" fillId="3" borderId="0" xfId="1" applyNumberFormat="1" applyFont="1" applyFill="1" applyBorder="1" applyAlignment="1">
      <alignment vertical="center"/>
    </xf>
    <xf numFmtId="173" fontId="5" fillId="0" borderId="6" xfId="4" applyNumberFormat="1" applyFont="1" applyBorder="1" applyAlignment="1">
      <alignment horizontal="center" wrapText="1"/>
    </xf>
    <xf numFmtId="166" fontId="6" fillId="0" borderId="0" xfId="1" applyNumberFormat="1" applyFont="1" applyFill="1" applyAlignment="1">
      <alignment vertical="center"/>
    </xf>
    <xf numFmtId="165" fontId="8" fillId="0" borderId="0" xfId="4" applyNumberFormat="1" applyFont="1" applyAlignment="1">
      <alignment vertical="center"/>
    </xf>
    <xf numFmtId="165" fontId="6" fillId="0" borderId="0" xfId="4" applyNumberFormat="1" applyFont="1" applyAlignment="1">
      <alignment vertical="center"/>
    </xf>
    <xf numFmtId="43" fontId="5" fillId="0" borderId="235" xfId="1" applyFont="1" applyFill="1" applyBorder="1" applyAlignment="1">
      <alignment vertical="center"/>
    </xf>
    <xf numFmtId="10" fontId="5" fillId="0" borderId="235" xfId="3" applyNumberFormat="1" applyFont="1" applyFill="1" applyBorder="1" applyAlignment="1">
      <alignment vertical="center"/>
    </xf>
    <xf numFmtId="170" fontId="5" fillId="0" borderId="0" xfId="0" applyNumberFormat="1" applyFont="1"/>
    <xf numFmtId="0" fontId="5" fillId="0" borderId="0" xfId="4" quotePrefix="1" applyFont="1" applyAlignment="1">
      <alignment vertical="center"/>
    </xf>
    <xf numFmtId="3" fontId="5" fillId="0" borderId="0" xfId="4" applyNumberFormat="1" applyFont="1" applyAlignment="1">
      <alignment horizontal="left" vertical="center"/>
    </xf>
    <xf numFmtId="166" fontId="5" fillId="0" borderId="245" xfId="1" applyNumberFormat="1" applyFont="1" applyFill="1" applyBorder="1" applyAlignment="1">
      <alignment horizontal="right" vertical="center"/>
    </xf>
    <xf numFmtId="165" fontId="6" fillId="0" borderId="47" xfId="2" applyNumberFormat="1" applyFont="1" applyBorder="1" applyAlignment="1">
      <alignment horizontal="right"/>
    </xf>
    <xf numFmtId="165" fontId="27" fillId="0" borderId="231" xfId="2" applyNumberFormat="1" applyFont="1" applyBorder="1" applyAlignment="1">
      <alignment horizontal="center"/>
    </xf>
    <xf numFmtId="166" fontId="5" fillId="0" borderId="233" xfId="1" applyNumberFormat="1" applyFont="1" applyBorder="1"/>
    <xf numFmtId="0" fontId="5" fillId="0" borderId="0" xfId="6107" applyFont="1" applyAlignment="1">
      <alignment horizontal="center" vertical="center"/>
    </xf>
    <xf numFmtId="0" fontId="6" fillId="0" borderId="246" xfId="4" applyFont="1" applyBorder="1" applyAlignment="1">
      <alignment horizontal="center"/>
    </xf>
    <xf numFmtId="0" fontId="6" fillId="0" borderId="247" xfId="4" applyFont="1" applyBorder="1" applyAlignment="1">
      <alignment horizontal="center"/>
    </xf>
    <xf numFmtId="0" fontId="5" fillId="0" borderId="0" xfId="6107" applyFont="1" applyAlignment="1">
      <alignment horizontal="center"/>
    </xf>
    <xf numFmtId="217" fontId="27" fillId="0" borderId="0" xfId="0" applyNumberFormat="1" applyFont="1" applyAlignment="1">
      <alignment vertical="center"/>
    </xf>
    <xf numFmtId="44" fontId="5" fillId="0" borderId="4" xfId="4" applyNumberFormat="1" applyFont="1" applyBorder="1" applyAlignment="1">
      <alignment horizontal="right" vertical="center"/>
    </xf>
    <xf numFmtId="44" fontId="5" fillId="0" borderId="85" xfId="1" applyNumberFormat="1" applyFont="1" applyFill="1" applyBorder="1" applyAlignment="1">
      <alignment horizontal="right" vertical="center"/>
    </xf>
    <xf numFmtId="181" fontId="5" fillId="0" borderId="0" xfId="0" applyNumberFormat="1" applyFont="1"/>
    <xf numFmtId="165" fontId="5" fillId="0" borderId="85" xfId="1" applyNumberFormat="1" applyFont="1" applyFill="1" applyBorder="1" applyAlignment="1">
      <alignment vertical="center"/>
    </xf>
    <xf numFmtId="165" fontId="6" fillId="0" borderId="85" xfId="4" applyNumberFormat="1" applyFont="1" applyBorder="1" applyAlignment="1">
      <alignment vertical="center"/>
    </xf>
    <xf numFmtId="166" fontId="5" fillId="0" borderId="4" xfId="1" applyNumberFormat="1" applyFont="1" applyBorder="1" applyAlignment="1">
      <alignment horizontal="right" vertical="center"/>
    </xf>
    <xf numFmtId="44" fontId="27" fillId="0" borderId="0" xfId="0" applyNumberFormat="1" applyFont="1" applyAlignment="1">
      <alignment vertical="center"/>
    </xf>
    <xf numFmtId="43" fontId="27" fillId="0" borderId="0" xfId="0" applyNumberFormat="1" applyFont="1" applyAlignment="1">
      <alignment vertical="center"/>
    </xf>
    <xf numFmtId="165" fontId="5" fillId="0" borderId="85" xfId="2" applyNumberFormat="1" applyFont="1" applyFill="1" applyBorder="1" applyAlignment="1">
      <alignment horizontal="right" vertical="center"/>
    </xf>
    <xf numFmtId="165" fontId="27" fillId="0" borderId="239" xfId="2" applyNumberFormat="1" applyFont="1" applyFill="1" applyBorder="1" applyAlignment="1">
      <alignment vertical="center"/>
    </xf>
    <xf numFmtId="165" fontId="9" fillId="0" borderId="0" xfId="0" applyNumberFormat="1" applyFont="1"/>
    <xf numFmtId="166" fontId="9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9" fillId="0" borderId="0" xfId="1" applyNumberFormat="1" applyFont="1" applyAlignment="1">
      <alignment vertical="center"/>
    </xf>
    <xf numFmtId="0" fontId="8" fillId="0" borderId="0" xfId="4" applyFont="1"/>
    <xf numFmtId="0" fontId="8" fillId="0" borderId="0" xfId="1042" applyFont="1"/>
    <xf numFmtId="0" fontId="8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right" vertical="center"/>
    </xf>
    <xf numFmtId="166" fontId="5" fillId="0" borderId="0" xfId="1" applyNumberFormat="1" applyFont="1" applyBorder="1" applyAlignment="1">
      <alignment horizontal="center" vertical="center"/>
    </xf>
    <xf numFmtId="37" fontId="5" fillId="0" borderId="6" xfId="0" applyNumberFormat="1" applyFont="1" applyBorder="1" applyAlignment="1">
      <alignment horizontal="center"/>
    </xf>
    <xf numFmtId="173" fontId="5" fillId="0" borderId="6" xfId="0" applyNumberFormat="1" applyFont="1" applyBorder="1" applyAlignment="1">
      <alignment horizontal="center" wrapText="1"/>
    </xf>
    <xf numFmtId="37" fontId="5" fillId="0" borderId="0" xfId="0" applyNumberFormat="1" applyFont="1" applyAlignment="1">
      <alignment vertical="center" wrapText="1"/>
    </xf>
    <xf numFmtId="43" fontId="8" fillId="0" borderId="0" xfId="0" applyNumberFormat="1" applyFont="1" applyAlignment="1">
      <alignment horizontal="right" vertical="center"/>
    </xf>
    <xf numFmtId="37" fontId="6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vertical="center"/>
    </xf>
    <xf numFmtId="43" fontId="9" fillId="0" borderId="0" xfId="1" applyFont="1" applyFill="1" applyAlignment="1">
      <alignment vertical="center"/>
    </xf>
    <xf numFmtId="166" fontId="9" fillId="0" borderId="0" xfId="2408" applyNumberFormat="1" applyFont="1" applyAlignment="1">
      <alignment vertical="center"/>
    </xf>
    <xf numFmtId="37" fontId="8" fillId="0" borderId="0" xfId="0" applyNumberFormat="1" applyFont="1" applyAlignment="1">
      <alignment vertical="center"/>
    </xf>
    <xf numFmtId="166" fontId="5" fillId="3" borderId="245" xfId="1" applyNumberFormat="1" applyFont="1" applyFill="1" applyBorder="1" applyAlignment="1" applyProtection="1">
      <alignment vertical="center"/>
      <protection locked="0"/>
    </xf>
    <xf numFmtId="181" fontId="9" fillId="0" borderId="0" xfId="0" applyNumberFormat="1" applyFont="1"/>
    <xf numFmtId="165" fontId="5" fillId="3" borderId="0" xfId="2" applyNumberFormat="1" applyFont="1" applyFill="1" applyAlignment="1">
      <alignment horizontal="right" vertical="center"/>
    </xf>
    <xf numFmtId="218" fontId="5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5" fillId="0" borderId="85" xfId="2" applyNumberFormat="1" applyFont="1" applyBorder="1" applyAlignment="1">
      <alignment horizontal="center" vertical="center"/>
    </xf>
    <xf numFmtId="165" fontId="27" fillId="0" borderId="231" xfId="0" applyNumberFormat="1" applyFont="1" applyBorder="1" applyAlignment="1">
      <alignment vertical="center"/>
    </xf>
    <xf numFmtId="166" fontId="5" fillId="0" borderId="85" xfId="0" applyNumberFormat="1" applyFont="1" applyBorder="1" applyAlignment="1">
      <alignment vertical="center"/>
    </xf>
    <xf numFmtId="166" fontId="5" fillId="0" borderId="235" xfId="0" applyNumberFormat="1" applyFont="1" applyBorder="1" applyAlignment="1">
      <alignment vertical="center"/>
    </xf>
    <xf numFmtId="0" fontId="27" fillId="0" borderId="49" xfId="0" applyFont="1" applyBorder="1" applyAlignment="1">
      <alignment horizontal="left"/>
    </xf>
    <xf numFmtId="166" fontId="5" fillId="0" borderId="107" xfId="4" applyNumberFormat="1" applyFont="1" applyBorder="1"/>
    <xf numFmtId="165" fontId="27" fillId="0" borderId="85" xfId="2" quotePrefix="1" applyNumberFormat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85" xfId="0" applyNumberFormat="1" applyFont="1" applyBorder="1" applyAlignment="1">
      <alignment horizontal="center" vertical="center"/>
    </xf>
    <xf numFmtId="3" fontId="5" fillId="0" borderId="0" xfId="4" applyNumberFormat="1" applyFont="1" applyAlignment="1">
      <alignment horizontal="centerContinuous" vertical="center"/>
    </xf>
    <xf numFmtId="37" fontId="5" fillId="0" borderId="245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5" fillId="0" borderId="245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165" fontId="6" fillId="0" borderId="0" xfId="2" applyNumberFormat="1" applyFont="1" applyAlignment="1">
      <alignment vertical="center"/>
    </xf>
    <xf numFmtId="0" fontId="171" fillId="0" borderId="0" xfId="0" applyFont="1" applyAlignment="1">
      <alignment horizontal="center"/>
    </xf>
    <xf numFmtId="0" fontId="6" fillId="0" borderId="245" xfId="0" applyFont="1" applyBorder="1" applyAlignment="1">
      <alignment horizontal="center" vertical="center"/>
    </xf>
    <xf numFmtId="0" fontId="6" fillId="0" borderId="0" xfId="0" applyFont="1"/>
    <xf numFmtId="165" fontId="6" fillId="0" borderId="1" xfId="2" applyNumberFormat="1" applyFont="1" applyFill="1" applyBorder="1" applyAlignment="1">
      <alignment vertical="center"/>
    </xf>
    <xf numFmtId="165" fontId="9" fillId="0" borderId="0" xfId="4" applyNumberFormat="1" applyFont="1" applyAlignment="1">
      <alignment vertical="center"/>
    </xf>
    <xf numFmtId="165" fontId="6" fillId="0" borderId="0" xfId="2" applyNumberFormat="1" applyFont="1" applyFill="1" applyAlignment="1">
      <alignment vertical="center"/>
    </xf>
    <xf numFmtId="165" fontId="6" fillId="3" borderId="0" xfId="2" applyNumberFormat="1" applyFont="1" applyFill="1" applyAlignment="1">
      <alignment vertical="center"/>
    </xf>
    <xf numFmtId="0" fontId="5" fillId="0" borderId="0" xfId="1042" applyFont="1" applyAlignment="1">
      <alignment horizontal="left"/>
    </xf>
    <xf numFmtId="0" fontId="5" fillId="0" borderId="248" xfId="1042" applyFont="1" applyBorder="1" applyAlignment="1">
      <alignment horizontal="left"/>
    </xf>
    <xf numFmtId="165" fontId="5" fillId="0" borderId="114" xfId="2" applyNumberFormat="1" applyFont="1" applyBorder="1" applyAlignment="1">
      <alignment horizontal="right"/>
    </xf>
    <xf numFmtId="44" fontId="5" fillId="0" borderId="0" xfId="2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44" fontId="5" fillId="0" borderId="239" xfId="2" applyFont="1" applyFill="1" applyBorder="1" applyAlignment="1">
      <alignment horizontal="right" vertical="center"/>
    </xf>
    <xf numFmtId="43" fontId="5" fillId="0" borderId="0" xfId="0" applyNumberFormat="1" applyFont="1"/>
    <xf numFmtId="165" fontId="0" fillId="0" borderId="0" xfId="0" applyNumberFormat="1"/>
    <xf numFmtId="0" fontId="5" fillId="0" borderId="105" xfId="0" applyFont="1" applyBorder="1" applyAlignment="1">
      <alignment horizontal="center" vertical="center"/>
    </xf>
    <xf numFmtId="165" fontId="5" fillId="0" borderId="114" xfId="2" applyNumberFormat="1" applyFont="1" applyBorder="1" applyAlignment="1">
      <alignment vertical="center"/>
    </xf>
    <xf numFmtId="0" fontId="5" fillId="0" borderId="84" xfId="37887" quotePrefix="1" applyNumberFormat="1" applyFont="1" applyFill="1" applyBorder="1" applyAlignment="1">
      <alignment vertical="center"/>
    </xf>
    <xf numFmtId="0" fontId="29" fillId="0" borderId="249" xfId="1962" applyFont="1" applyBorder="1" applyAlignment="1">
      <alignment horizontal="center"/>
    </xf>
    <xf numFmtId="0" fontId="117" fillId="0" borderId="250" xfId="1962" applyFont="1" applyBorder="1" applyAlignment="1">
      <alignment horizontal="center"/>
    </xf>
    <xf numFmtId="0" fontId="117" fillId="0" borderId="251" xfId="1962" applyFont="1" applyBorder="1" applyAlignment="1">
      <alignment horizontal="center"/>
    </xf>
    <xf numFmtId="0" fontId="29" fillId="0" borderId="252" xfId="1962" applyFont="1" applyBorder="1" applyAlignment="1">
      <alignment horizontal="center"/>
    </xf>
    <xf numFmtId="0" fontId="29" fillId="0" borderId="253" xfId="1962" applyFont="1" applyBorder="1" applyAlignment="1">
      <alignment horizontal="center"/>
    </xf>
    <xf numFmtId="0" fontId="27" fillId="0" borderId="7" xfId="0" applyFont="1" applyBorder="1"/>
    <xf numFmtId="166" fontId="5" fillId="0" borderId="7" xfId="1962" applyNumberFormat="1" applyFont="1" applyBorder="1" applyAlignment="1">
      <alignment vertical="center"/>
    </xf>
    <xf numFmtId="166" fontId="5" fillId="0" borderId="253" xfId="1962" applyNumberFormat="1" applyFont="1" applyBorder="1" applyAlignment="1">
      <alignment vertical="center"/>
    </xf>
    <xf numFmtId="0" fontId="29" fillId="0" borderId="0" xfId="1962" applyFont="1" applyAlignment="1">
      <alignment vertical="center"/>
    </xf>
    <xf numFmtId="43" fontId="29" fillId="0" borderId="0" xfId="1962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5" fillId="0" borderId="0" xfId="0" quotePrefix="1" applyFont="1" applyAlignment="1">
      <alignment horizontal="centerContinuous" vertical="center"/>
    </xf>
    <xf numFmtId="49" fontId="5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6" fontId="5" fillId="0" borderId="0" xfId="1" quotePrefix="1" applyNumberFormat="1" applyFont="1" applyFill="1" applyBorder="1" applyAlignment="1">
      <alignment horizontal="centerContinuous" vertical="center"/>
    </xf>
    <xf numFmtId="49" fontId="6" fillId="0" borderId="224" xfId="0" applyNumberFormat="1" applyFont="1" applyBorder="1" applyAlignment="1">
      <alignment vertical="center"/>
    </xf>
    <xf numFmtId="0" fontId="6" fillId="0" borderId="104" xfId="0" applyFont="1" applyBorder="1" applyAlignment="1">
      <alignment vertical="center"/>
    </xf>
    <xf numFmtId="166" fontId="6" fillId="0" borderId="229" xfId="1" quotePrefix="1" applyNumberFormat="1" applyFont="1" applyFill="1" applyBorder="1" applyAlignment="1">
      <alignment horizontal="center" vertical="center"/>
    </xf>
    <xf numFmtId="0" fontId="6" fillId="0" borderId="230" xfId="0" applyFont="1" applyBorder="1" applyAlignment="1">
      <alignment vertical="center"/>
    </xf>
    <xf numFmtId="49" fontId="6" fillId="0" borderId="105" xfId="0" applyNumberFormat="1" applyFont="1" applyBorder="1" applyAlignment="1">
      <alignment horizontal="center" vertical="center"/>
    </xf>
    <xf numFmtId="49" fontId="6" fillId="0" borderId="232" xfId="0" applyNumberFormat="1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6" fillId="0" borderId="234" xfId="0" applyFont="1" applyBorder="1" applyAlignment="1">
      <alignment horizontal="center" vertical="center"/>
    </xf>
    <xf numFmtId="49" fontId="5" fillId="0" borderId="10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38" fontId="6" fillId="0" borderId="85" xfId="1" applyNumberFormat="1" applyFont="1" applyFill="1" applyBorder="1" applyAlignment="1">
      <alignment vertical="center"/>
    </xf>
    <xf numFmtId="38" fontId="6" fillId="0" borderId="7" xfId="1" applyNumberFormat="1" applyFont="1" applyFill="1" applyBorder="1" applyAlignment="1">
      <alignment vertical="center"/>
    </xf>
    <xf numFmtId="38" fontId="5" fillId="0" borderId="7" xfId="1" applyNumberFormat="1" applyFont="1" applyFill="1" applyBorder="1" applyAlignment="1">
      <alignment horizontal="center" vertical="center"/>
    </xf>
    <xf numFmtId="38" fontId="5" fillId="0" borderId="114" xfId="1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49" fontId="5" fillId="0" borderId="106" xfId="0" applyNumberFormat="1" applyFont="1" applyBorder="1" applyAlignment="1">
      <alignment vertical="center"/>
    </xf>
    <xf numFmtId="0" fontId="20" fillId="0" borderId="139" xfId="0" applyFont="1" applyBorder="1" applyAlignment="1">
      <alignment vertical="center"/>
    </xf>
    <xf numFmtId="38" fontId="5" fillId="0" borderId="103" xfId="1" applyNumberFormat="1" applyFont="1" applyFill="1" applyBorder="1" applyAlignment="1">
      <alignment horizontal="center" vertical="center"/>
    </xf>
    <xf numFmtId="49" fontId="5" fillId="0" borderId="105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5" fillId="0" borderId="106" xfId="0" applyNumberFormat="1" applyFont="1" applyBorder="1" applyAlignment="1">
      <alignment horizontal="center" vertical="center"/>
    </xf>
    <xf numFmtId="172" fontId="5" fillId="0" borderId="48" xfId="0" applyNumberFormat="1" applyFont="1" applyBorder="1" applyAlignment="1">
      <alignment vertical="center"/>
    </xf>
    <xf numFmtId="49" fontId="5" fillId="0" borderId="6" xfId="0" applyNumberFormat="1" applyFont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49" fontId="13" fillId="0" borderId="6" xfId="0" applyNumberFormat="1" applyFont="1" applyBorder="1"/>
    <xf numFmtId="0" fontId="5" fillId="0" borderId="7" xfId="0" applyFont="1" applyBorder="1"/>
    <xf numFmtId="166" fontId="5" fillId="0" borderId="0" xfId="0" applyNumberFormat="1" applyFont="1" applyAlignment="1">
      <alignment horizontal="left" vertical="center"/>
    </xf>
    <xf numFmtId="0" fontId="5" fillId="0" borderId="0" xfId="1604" applyFont="1"/>
    <xf numFmtId="0" fontId="5" fillId="0" borderId="0" xfId="1604" applyFont="1" applyAlignment="1">
      <alignment wrapText="1"/>
    </xf>
    <xf numFmtId="0" fontId="6" fillId="0" borderId="6" xfId="0" applyFont="1" applyBorder="1" applyAlignment="1">
      <alignment horizontal="left"/>
    </xf>
    <xf numFmtId="0" fontId="5" fillId="0" borderId="196" xfId="0" applyFont="1" applyBorder="1"/>
    <xf numFmtId="0" fontId="6" fillId="0" borderId="6" xfId="1604" applyFont="1" applyBorder="1" applyAlignment="1">
      <alignment horizontal="left"/>
    </xf>
    <xf numFmtId="0" fontId="6" fillId="0" borderId="0" xfId="1604" applyFont="1"/>
    <xf numFmtId="0" fontId="11" fillId="0" borderId="6" xfId="1604" applyFont="1" applyBorder="1" applyAlignment="1">
      <alignment horizontal="center"/>
    </xf>
    <xf numFmtId="49" fontId="5" fillId="0" borderId="49" xfId="0" applyNumberFormat="1" applyFont="1" applyBorder="1" applyAlignment="1">
      <alignment horizontal="center" vertical="center"/>
    </xf>
    <xf numFmtId="166" fontId="5" fillId="0" borderId="139" xfId="1" applyNumberFormat="1" applyFont="1" applyFill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6" fontId="5" fillId="0" borderId="245" xfId="0" applyNumberFormat="1" applyFont="1" applyBorder="1" applyAlignment="1">
      <alignment vertical="center"/>
    </xf>
    <xf numFmtId="213" fontId="5" fillId="0" borderId="0" xfId="2" applyNumberFormat="1" applyFont="1" applyBorder="1" applyAlignment="1">
      <alignment vertical="center"/>
    </xf>
    <xf numFmtId="10" fontId="5" fillId="3" borderId="245" xfId="3" applyNumberFormat="1" applyFont="1" applyFill="1" applyBorder="1" applyAlignment="1">
      <alignment horizontal="center" vertical="center"/>
    </xf>
    <xf numFmtId="0" fontId="27" fillId="0" borderId="254" xfId="0" applyFont="1" applyBorder="1" applyAlignment="1">
      <alignment horizontal="left"/>
    </xf>
    <xf numFmtId="166" fontId="5" fillId="0" borderId="255" xfId="4" applyNumberFormat="1" applyFont="1" applyBorder="1"/>
    <xf numFmtId="0" fontId="27" fillId="0" borderId="6" xfId="0" applyFont="1" applyBorder="1" applyAlignment="1">
      <alignment horizontal="left"/>
    </xf>
    <xf numFmtId="166" fontId="5" fillId="0" borderId="114" xfId="4" applyNumberFormat="1" applyFont="1" applyBorder="1"/>
    <xf numFmtId="166" fontId="5" fillId="0" borderId="114" xfId="1442" applyNumberFormat="1" applyFont="1" applyBorder="1"/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5" fillId="0" borderId="49" xfId="0" applyFont="1" applyBorder="1"/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>
      <alignment horizontal="center"/>
    </xf>
    <xf numFmtId="2" fontId="6" fillId="2" borderId="0" xfId="2012" applyNumberFormat="1" applyFont="1" applyFill="1" applyAlignment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>
      <alignment horizontal="center" vertical="justify"/>
    </xf>
    <xf numFmtId="37" fontId="6" fillId="0" borderId="0" xfId="1604" applyNumberFormat="1" applyFont="1" applyAlignment="1">
      <alignment horizontal="center"/>
    </xf>
    <xf numFmtId="0" fontId="6" fillId="0" borderId="0" xfId="4" quotePrefix="1" applyFont="1" applyAlignment="1">
      <alignment horizont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applyFont="1"/>
    <xf numFmtId="0" fontId="6" fillId="2" borderId="0" xfId="4" applyFont="1" applyFill="1" applyAlignment="1">
      <alignment horizontal="center"/>
    </xf>
    <xf numFmtId="0" fontId="6" fillId="2" borderId="0" xfId="4" applyFont="1" applyFill="1"/>
    <xf numFmtId="0" fontId="5" fillId="0" borderId="0" xfId="0" applyFont="1" applyAlignment="1">
      <alignment vertical="center"/>
    </xf>
  </cellXfs>
  <cellStyles count="49315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3" xr:uid="{3A81C0CF-7355-4A6E-A60B-7778C238AB39}"/>
    <cellStyle name="_TableHead 2 4" xfId="39262" xr:uid="{68914BE9-CC89-46AC-AB97-B7FB40287221}"/>
    <cellStyle name="_TableHead 3" xfId="13749" xr:uid="{00000000-0005-0000-0000-000090000000}"/>
    <cellStyle name="_TableHead 4" xfId="38103" xr:uid="{50FF995D-17C4-4E59-BE7D-F8AF5C9C181B}"/>
    <cellStyle name="_TableHead 5" xfId="41059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6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7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8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9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60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1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2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3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4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5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6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7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8" xr:uid="{5B0C6568-35D9-4D12-9E90-ED88DA00CD72}"/>
    <cellStyle name="60% - Accent1 2 3" xfId="38605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9" xr:uid="{19C29344-EC8B-4DC5-BFEB-BD68A1EF08DD}"/>
    <cellStyle name="60% - Accent2 2 3" xfId="38606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70" xr:uid="{872C05AC-A225-4106-8CDE-1C1464480C2F}"/>
    <cellStyle name="60% - Accent3 2 3" xfId="38607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1" xr:uid="{B3D8516F-FE4F-4678-A94B-9BFAF4B2D534}"/>
    <cellStyle name="60% - Accent4 2 3" xfId="38608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2" xr:uid="{B156A9F6-D651-4EA5-86B3-AFC114CCDB0D}"/>
    <cellStyle name="60% - Accent5 2 3" xfId="38609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3" xr:uid="{073BEA6E-B30A-4239-BC78-0F2EC2B98F67}"/>
    <cellStyle name="60% - Accent6 2 3" xfId="38610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2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4" xr:uid="{41DF8FE0-3353-4E2C-A467-C61870F6A965}"/>
    <cellStyle name="Bottom Edge 2" xfId="4880" xr:uid="{00000000-0005-0000-0000-00000A050000}"/>
    <cellStyle name="Bottom Edge 2 10" xfId="45580" xr:uid="{989853B3-B0D4-41DD-A339-5004CBE712DC}"/>
    <cellStyle name="Bottom Edge 2 11" xfId="47900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9" xr:uid="{8ACE4690-4474-49CB-B199-3F21643BCFBA}"/>
    <cellStyle name="Bottom Edge 2 9" xfId="43388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5" xr:uid="{80DABF5A-0899-4CFA-B44C-3AFA380162AA}"/>
    <cellStyle name="Bottom Edge 9" xfId="44692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2" xr:uid="{EF6677CA-F63C-44F4-AF51-E48C80497867}"/>
    <cellStyle name="Calculation 2 14" xfId="42325" xr:uid="{369C60E8-CDFD-4DDE-8EA1-8612AB95322C}"/>
    <cellStyle name="Calculation 2 15" xfId="40262" xr:uid="{C8040B8F-A57A-4373-A57F-F5C592D97442}"/>
    <cellStyle name="Calculation 2 16" xfId="46851" xr:uid="{EC301C60-EB36-4B76-8BFE-B7BC3081FB44}"/>
    <cellStyle name="Calculation 2 2" xfId="1436" xr:uid="{00000000-0005-0000-0000-000025050000}"/>
    <cellStyle name="Calculation 2 2 2" xfId="40328" xr:uid="{7858319E-53C5-42D3-BDA0-176F99C34B9B}"/>
    <cellStyle name="Calculation 2 2 3" xfId="39289" xr:uid="{2D826CAF-947A-4FB1-86CB-4CFBB1758952}"/>
    <cellStyle name="Calculation 2 2 4" xfId="43302" xr:uid="{33636B57-ACE7-4680-9FB0-9C700AB0327B}"/>
    <cellStyle name="Calculation 2 2 5" xfId="45486" xr:uid="{74D55A8B-2F19-44E8-961C-2DD55B13BA6F}"/>
    <cellStyle name="Calculation 2 2 6" xfId="47808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8" xr:uid="{4A4772B7-FE92-4536-B5F2-EE7C1864E170}"/>
    <cellStyle name="Calculation 3 12" xfId="44691" xr:uid="{8AC7F17F-F467-4444-A999-472AEC05789E}"/>
    <cellStyle name="Calculation 3 13" xfId="46763" xr:uid="{9E907C1B-1B42-43EA-9736-A2AFC988AF9F}"/>
    <cellStyle name="Calculation 3 2" xfId="2399" xr:uid="{00000000-0005-0000-0000-00004C050000}"/>
    <cellStyle name="Calculation 3 2 10" xfId="41763" xr:uid="{7FA8DFD8-BD04-4893-9C4E-4ECE8070F9A1}"/>
    <cellStyle name="Calculation 3 2 11" xfId="42204" xr:uid="{947A050D-B810-49A1-90D9-7112A8098B71}"/>
    <cellStyle name="Calculation 3 2 12" xfId="44693" xr:uid="{E5F639B3-F713-4890-A611-8B1F20A2B728}"/>
    <cellStyle name="Calculation 3 2 13" xfId="46766" xr:uid="{B94AB626-6108-455C-8E8D-6C00B98D5078}"/>
    <cellStyle name="Calculation 3 2 14" xfId="49073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3" xr:uid="{38078F88-6885-4568-BED4-717C3A251164}"/>
    <cellStyle name="Calculation 3 2 2 4" xfId="42409" xr:uid="{8685605D-178F-4141-9E72-94F446EFF336}"/>
    <cellStyle name="Calculation 3 2 2 5" xfId="44877" xr:uid="{D05B7448-D367-4683-9DD5-E98975DB749B}"/>
    <cellStyle name="Calculation 3 2 2 6" xfId="46941" xr:uid="{D3B1EFC2-368C-4385-AA54-2FAE19D9E8A8}"/>
    <cellStyle name="Calculation 3 2 2 7" xfId="49239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9" xr:uid="{52AA1672-E62A-449F-A538-70FE846792F0}"/>
    <cellStyle name="Calculation 3 3 11" xfId="45581" xr:uid="{41D31BAE-019E-4F0F-8BCD-89F7D84C0191}"/>
    <cellStyle name="Calculation 3 3 12" xfId="47901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8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5" xr:uid="{151F93BC-7E6C-469D-B373-A523B3965569}"/>
    <cellStyle name="Cents 2 5" xfId="43390" xr:uid="{7131B010-B637-4E64-AF38-F4C993AACC5C}"/>
    <cellStyle name="Cents 2 6" xfId="47902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4" xr:uid="{F945DD8F-917D-40CF-B48F-B5C431D9882F}"/>
    <cellStyle name="Cents 8" xfId="46762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3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6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6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9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5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2" xr:uid="{8ADA0355-5BDA-4EFE-A11E-E3016F73BF0A}"/>
    <cellStyle name="Comma 3 5" xfId="43" xr:uid="{00000000-0005-0000-0000-000049060000}"/>
    <cellStyle name="Comma 3 5 2" xfId="38181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2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6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4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5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5" xr:uid="{EB51AE52-926E-4670-821C-8B3450774665}"/>
    <cellStyle name="Date 19" xfId="41026" xr:uid="{7029F0E0-7062-4A57-AE6E-FC0163CFC254}"/>
    <cellStyle name="Date 2" xfId="2462" xr:uid="{00000000-0005-0000-0000-00007B070000}"/>
    <cellStyle name="Date 20" xfId="41218" xr:uid="{DC2F2AB5-343F-463F-8168-DD0E9D8BFB63}"/>
    <cellStyle name="Date 21" xfId="44690" xr:uid="{10B44B60-DAB6-4DBD-83C8-E3431967EFF7}"/>
    <cellStyle name="Date 22" xfId="43260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7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8" xr:uid="{367AB46C-1581-4CAE-8425-C46461189402}"/>
    <cellStyle name="Explanatory Text 2 3" xfId="38677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9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9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2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3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1" xr:uid="{3D485BA0-0257-4E62-87B6-B9FC30F030C4}"/>
    <cellStyle name="Heading 3 2 2 3" xfId="39303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2" xr:uid="{205B7A44-ACAF-4B5A-80EA-5ED7DA8D8261}"/>
    <cellStyle name="Heading 3 2 9" xfId="41352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4" xr:uid="{4800BA95-42D4-40DF-A6D0-E475E7716048}"/>
    <cellStyle name="Heading 3 3 2 2 3" xfId="42410" xr:uid="{A9B77822-C35C-4CC0-AFBA-C8AFFEB20A03}"/>
    <cellStyle name="Heading 3 3 2 3" xfId="6130" xr:uid="{00000000-0005-0000-0000-0000CF070000}"/>
    <cellStyle name="Heading 3 3 2 4" xfId="41774" xr:uid="{C1FC6783-D2DF-40C3-9042-60A40860AC0E}"/>
    <cellStyle name="Heading 3 3 2 5" xfId="42212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2" xr:uid="{0C824F06-5634-4065-B18F-3A4D94A29D26}"/>
    <cellStyle name="Heading 3 3 3 4" xfId="38830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4" xr:uid="{7EDF3908-296C-412E-BDF4-7C1C547AD6CF}"/>
    <cellStyle name="Heading 3 3 7" xfId="39162" xr:uid="{3291B08A-6A8F-4CD7-B91E-B5FA4CC6652A}"/>
    <cellStyle name="Heading 3 3 8" xfId="39874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5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7" xr:uid="{8D8B9F6F-BF52-4BB0-88EC-905C4F4C228D}"/>
    <cellStyle name="Input [yellow] 2 8" xfId="45582" xr:uid="{F7BFFE38-6DEF-4ABD-B992-E402745663B9}"/>
    <cellStyle name="Input [yellow] 2 9" xfId="47903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9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1" xr:uid="{096E549D-C478-4660-BF38-2BBEAD22DAF9}"/>
    <cellStyle name="Input 2 14" xfId="40946" xr:uid="{FB2A46DA-4039-483C-AA39-D2B505BE9BAC}"/>
    <cellStyle name="Input 2 15" xfId="43365" xr:uid="{46778BBC-A8D8-40B4-81A8-550EC22221F0}"/>
    <cellStyle name="Input 2 16" xfId="44660" xr:uid="{D05D6CB0-7049-420F-984F-79B08F311BDE}"/>
    <cellStyle name="Input 2 2" xfId="1558" xr:uid="{00000000-0005-0000-0000-000005080000}"/>
    <cellStyle name="Input 2 2 2" xfId="40304" xr:uid="{4250BB8A-CD39-4D4B-B81A-20B6AE487808}"/>
    <cellStyle name="Input 2 2 3" xfId="40448" xr:uid="{9585FD2C-1D15-42CE-B698-57B9B1B1AF2D}"/>
    <cellStyle name="Input 2 2 4" xfId="43279" xr:uid="{3145205C-B835-487C-9868-AD1FC19626F9}"/>
    <cellStyle name="Input 2 2 5" xfId="45463" xr:uid="{948824A9-F74B-4F21-86FB-7520E5EE03EE}"/>
    <cellStyle name="Input 2 2 6" xfId="47785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6" xr:uid="{FF106A6B-DDA2-4E3E-800D-859162120A6D}"/>
    <cellStyle name="Input 3 12" xfId="44688" xr:uid="{E4240EFD-A13B-4E85-8114-0CE2494D75CA}"/>
    <cellStyle name="Input 3 13" xfId="42203" xr:uid="{DAA201C1-A57D-4995-B7F6-9B78CE7EACD8}"/>
    <cellStyle name="Input 3 2" xfId="2531" xr:uid="{00000000-0005-0000-0000-00002C080000}"/>
    <cellStyle name="Input 3 2 10" xfId="41776" xr:uid="{C8F3EA86-1B1E-4F1E-9218-5F729100DF71}"/>
    <cellStyle name="Input 3 2 11" xfId="42214" xr:uid="{CEA7DE14-97F9-49DF-91D6-7F536DF9DC07}"/>
    <cellStyle name="Input 3 2 12" xfId="44706" xr:uid="{F33A1A25-2260-45FB-8B85-86C924484268}"/>
    <cellStyle name="Input 3 2 13" xfId="46767" xr:uid="{C381CE48-8136-47FD-B447-9A97B51AB76B}"/>
    <cellStyle name="Input 3 2 14" xfId="49074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5" xr:uid="{D8D27602-78F5-4F9E-B956-9079506A6CFA}"/>
    <cellStyle name="Input 3 2 2 4" xfId="42411" xr:uid="{7275B08A-81CC-4FB9-8893-7E5F19191906}"/>
    <cellStyle name="Input 3 2 2 5" xfId="44879" xr:uid="{D385CFF2-E888-40B6-82DD-639C42CB4B1A}"/>
    <cellStyle name="Input 3 2 2 6" xfId="46942" xr:uid="{1DC9E578-B62A-43A6-B976-7C616DE7B770}"/>
    <cellStyle name="Input 3 2 2 7" xfId="49240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2" xr:uid="{44AE7F0D-CB6F-4549-9B5A-E36B9D67426E}"/>
    <cellStyle name="Input 3 3 11" xfId="45583" xr:uid="{E0BF56B7-D9FD-4B9E-9A61-9A719B55FD50}"/>
    <cellStyle name="Input 3 3 12" xfId="47904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6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9" xr:uid="{AF987BB6-7230-4784-AE9D-F60953D233E3}"/>
    <cellStyle name="LINE (right) 2 6" xfId="38825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30" xr:uid="{3C4ECA03-0477-46F5-A775-66525330917D}"/>
    <cellStyle name="LINE/GAS SUPPLY 2 6" xfId="38824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7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1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80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2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5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8" xr:uid="{ABC7E47E-FF51-4BEA-9778-8A85F862A85F}"/>
    <cellStyle name="Normal 10 7" xfId="3841" xr:uid="{00000000-0005-0000-0000-0000BC080000}"/>
    <cellStyle name="Normal 10 8" xfId="41784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7" xr:uid="{3DC0D3B0-8A36-498A-927C-62F06A9DD19E}"/>
    <cellStyle name="Normal 12 2 3" xfId="38692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7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6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3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9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70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5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1" xr:uid="{A001A6AB-CECA-4F58-A426-47C8F3F84AAF}"/>
    <cellStyle name="Normal 28" xfId="1958" xr:uid="{00000000-0005-0000-0000-000087090000}"/>
    <cellStyle name="Normal 28 2" xfId="40278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9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8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6" xr:uid="{FE26D34C-5167-48EB-956A-11B9D970438C}"/>
    <cellStyle name="Normal 4 3 3" xfId="38768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200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5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70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6" xr:uid="{4050D95B-2DF0-4E76-BEF0-86443F5BE48F}"/>
    <cellStyle name="Normal 5 2 8" xfId="38769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7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3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6" xr:uid="{6702729C-4238-43CF-9596-05786816BB95}"/>
    <cellStyle name="Normal 6 5" xfId="5186" xr:uid="{00000000-0005-0000-0000-0000120A0000}"/>
    <cellStyle name="Normal 6 5 2" xfId="40287" xr:uid="{65CAD097-A8E3-499B-84C9-1FE1CE784E59}"/>
    <cellStyle name="Normal 6 6" xfId="41788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2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90" xr:uid="{AD2F7E02-C017-4401-97B4-06ECCC17D893}"/>
    <cellStyle name="Normal 7 3" xfId="519" xr:uid="{00000000-0005-0000-0000-00002A0A0000}"/>
    <cellStyle name="Normal 7 3 2" xfId="38807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8" xr:uid="{2B071D3F-9701-43FB-8DC4-960246AE78B2}"/>
    <cellStyle name="Normal 7 6" xfId="41789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4" xr:uid="{CB39C858-54E5-4B93-AFDE-929507258DB9}"/>
    <cellStyle name="Normal 8 5" xfId="38809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10" xr:uid="{BC8D2C8D-BC24-4E26-9927-30E00F146760}"/>
    <cellStyle name="Normal 9 7" xfId="41791" xr:uid="{EF6AFF9D-21E4-406E-8D0E-19CB3AB155A4}"/>
    <cellStyle name="Normal 9 8" xfId="40300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2" xr:uid="{0D3787EA-DEB1-4772-A0BC-FBA8A1387415}"/>
    <cellStyle name="Note 2 10 3" xfId="38814" xr:uid="{B3EC5974-864D-499F-AE80-98A50CEC3DF2}"/>
    <cellStyle name="Note 2 10 4" xfId="43404" xr:uid="{72152A65-EFB1-4279-BCEB-42CEB79CBA62}"/>
    <cellStyle name="Note 2 10 5" xfId="45594" xr:uid="{32A42F8D-B1B5-45FB-BFD6-95EDB8A0D9CA}"/>
    <cellStyle name="Note 2 10 6" xfId="47912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1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1" xr:uid="{13202CDC-E015-4FE8-B60F-F4E2CE84B4E3}"/>
    <cellStyle name="Note 2 21" xfId="43364" xr:uid="{553CB68E-39F4-46B2-9897-21B2E9DCA854}"/>
    <cellStyle name="Note 2 22" xfId="44661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3" xr:uid="{E126DB55-0F7A-4F8E-9110-4EF3B946E9A7}"/>
    <cellStyle name="Note 3 13" xfId="41144" xr:uid="{D6E39FF1-7E9E-476D-A909-D1FFF116D459}"/>
    <cellStyle name="Note 3 14" xfId="43391" xr:uid="{99115187-C7F8-4B4D-B0D3-C748C38E3622}"/>
    <cellStyle name="Note 3 15" xfId="46765" xr:uid="{2FAA9AF4-039E-4B03-BD7D-EB492AC86AAC}"/>
    <cellStyle name="Note 3 2" xfId="527" xr:uid="{00000000-0005-0000-0000-0000AD0A0000}"/>
    <cellStyle name="Note 3 2 10" xfId="44491" xr:uid="{1C5B4DC0-A969-4277-9428-A637CBA7960B}"/>
    <cellStyle name="Note 3 2 11" xfId="46678" xr:uid="{E1FC1682-AA17-4E52-8CDE-29B4F7D46D45}"/>
    <cellStyle name="Note 3 2 12" xfId="48995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8" xr:uid="{FAEFD0CD-003B-4E16-AA48-54B90FDFCBA6}"/>
    <cellStyle name="Note 3 2 2 4" xfId="44866" xr:uid="{FBC2224D-AD4D-4218-A34C-D63832E1D0B4}"/>
    <cellStyle name="Note 3 2 2 5" xfId="46930" xr:uid="{0D12A5A4-4825-4F01-9A2F-3DE1E57F87AD}"/>
    <cellStyle name="Note 3 2 2 6" xfId="49232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1" xr:uid="{612B20A6-A3F4-413E-B2D9-D286DB22F4B4}"/>
    <cellStyle name="Note 3 3" xfId="2611" xr:uid="{00000000-0005-0000-0000-0000B60A0000}"/>
    <cellStyle name="Note 3 3 10" xfId="41374" xr:uid="{89A0DD8E-3EFD-4641-823F-64926111457F}"/>
    <cellStyle name="Note 3 3 11" xfId="39032" xr:uid="{413558AB-1EF8-47CE-B49C-10E8636996E8}"/>
    <cellStyle name="Note 3 3 12" xfId="44490" xr:uid="{B84829B2-8842-4813-AB6E-88E7638CACB5}"/>
    <cellStyle name="Note 3 3 13" xfId="46677" xr:uid="{3E2428F4-4B93-497A-A2B3-579AF814DDAD}"/>
    <cellStyle name="Note 3 3 14" xfId="48994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1" xr:uid="{780847A5-AB94-4DBD-A772-F97B9B8FFE5B}"/>
    <cellStyle name="Note 3 3 2 4" xfId="42397" xr:uid="{FA3E8364-E800-4E08-99FF-43B228338369}"/>
    <cellStyle name="Note 3 3 2 5" xfId="44865" xr:uid="{101BECD2-F5E3-4052-B9D1-E91430110ED9}"/>
    <cellStyle name="Note 3 3 2 6" xfId="46929" xr:uid="{6EF16FCE-A4F1-44A6-AB3F-10D1FC2A48EB}"/>
    <cellStyle name="Note 3 3 2 7" xfId="49231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5" xr:uid="{BC2C460E-DDA7-43B5-A768-1D8DA17D579E}"/>
    <cellStyle name="Note 3 4 11" xfId="43375" xr:uid="{3B24E6E8-8412-457C-AFAF-99E416F502BA}"/>
    <cellStyle name="Note 3 4 12" xfId="45567" xr:uid="{B7D32A82-E296-4DC7-A0C1-20B102345CFB}"/>
    <cellStyle name="Note 3 4 13" xfId="47887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9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30" xr:uid="{AF2078DF-EF4C-4F3C-BAC2-F929A64D4666}"/>
    <cellStyle name="Note 4 11" xfId="44492" xr:uid="{090FCE85-4E84-4580-A1BB-42EEDC55492E}"/>
    <cellStyle name="Note 4 12" xfId="46679" xr:uid="{199E485B-9369-4264-8DB1-D087A0A00AA3}"/>
    <cellStyle name="Note 4 13" xfId="48996" xr:uid="{49D68A51-29E5-4A92-8205-039529A71B4E}"/>
    <cellStyle name="Note 4 2" xfId="529" xr:uid="{00000000-0005-0000-0000-0000DA0A0000}"/>
    <cellStyle name="Note 4 2 10" xfId="44867" xr:uid="{0A270F41-163E-4FEC-86DA-EF033DEC1D47}"/>
    <cellStyle name="Note 4 2 11" xfId="46931" xr:uid="{E678849C-BCD2-4F5C-9CFA-F0CC20699863}"/>
    <cellStyle name="Note 4 2 12" xfId="49233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9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4" xr:uid="{3FAA799B-AFBB-4090-8F43-BB603F870BA4}"/>
    <cellStyle name="Output 2 14" xfId="41950" xr:uid="{04C95AC7-DCC6-429B-8706-D22509149416}"/>
    <cellStyle name="Output 2 15" xfId="41153" xr:uid="{D325133B-83F6-42AC-961D-C6BC97AA46D3}"/>
    <cellStyle name="Output 2 16" xfId="44662" xr:uid="{E5FBA1DA-8166-4F57-A7CE-2DB297DC24F1}"/>
    <cellStyle name="Output 2 2" xfId="1735" xr:uid="{00000000-0005-0000-0000-0000160B0000}"/>
    <cellStyle name="Output 2 2 2" xfId="40301" xr:uid="{3A4EEF3D-D65D-479C-B717-3E4EE8D7E7AE}"/>
    <cellStyle name="Output 2 2 3" xfId="39308" xr:uid="{94246EBB-06DC-420E-B3D0-54DED213FCDC}"/>
    <cellStyle name="Output 2 2 4" xfId="45460" xr:uid="{9C50DCB4-7814-461D-85B0-0F3DFCA732E7}"/>
    <cellStyle name="Output 2 2 5" xfId="47782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60" xr:uid="{0D234E1B-785E-4074-A284-F4A3B0908448}"/>
    <cellStyle name="Output 3 13" xfId="40962" xr:uid="{CA1F360E-5AF5-4FC1-AE4B-C131AE00F31B}"/>
    <cellStyle name="Output 3 14" xfId="44686" xr:uid="{5AA6EDEB-BAA1-4F17-9D79-AF1FDC95DE03}"/>
    <cellStyle name="Output 3 15" xfId="42202" xr:uid="{D85842A4-4D3E-4210-BCB8-F256299117A6}"/>
    <cellStyle name="Output 3 2" xfId="2613" xr:uid="{00000000-0005-0000-0000-00003E0B0000}"/>
    <cellStyle name="Output 3 2 10" xfId="42229" xr:uid="{F947F156-99EE-4C42-8452-70AB4341F450}"/>
    <cellStyle name="Output 3 2 11" xfId="46768" xr:uid="{A45152F0-41AA-42F4-AECA-075E7B38D260}"/>
    <cellStyle name="Output 3 2 12" xfId="49075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2" xr:uid="{3B9692C6-2D84-4F29-A643-BF0210DF7F17}"/>
    <cellStyle name="Output 3 3" xfId="4209" xr:uid="{00000000-0005-0000-0000-00004C0B0000}"/>
    <cellStyle name="Output 3 3 10" xfId="45584" xr:uid="{57136A85-7A1C-4AE5-997E-CBEA0D0FE20B}"/>
    <cellStyle name="Output 3 3 11" xfId="47905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2" xr:uid="{6994F161-5E15-4DDC-9BC5-0D2D19EF0354}"/>
    <cellStyle name="Output 3 3 9" xfId="38822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8" xr:uid="{96332C55-2CB6-4BDF-A73B-78DCF047FD10}"/>
    <cellStyle name="Percent 11" xfId="5174" xr:uid="{00000000-0005-0000-0000-0000720B0000}"/>
    <cellStyle name="Percent 11 2" xfId="40277" xr:uid="{A1CB78A3-4EF9-4E29-8DD7-6911C192F07E}"/>
    <cellStyle name="Percent 12" xfId="6058" xr:uid="{00000000-0005-0000-0000-0000730B0000}"/>
    <cellStyle name="Percent 12 2" xfId="40279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7" xr:uid="{74A6658C-B03F-4FAE-BB2E-8EFC9286FD26}"/>
    <cellStyle name="Percent 3 2 3" xfId="38868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9" xr:uid="{1C12DC9C-3CA5-4C9F-9D2B-5EB3AC7A52EC}"/>
    <cellStyle name="Percent 4 8" xfId="40289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90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6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3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9" xr:uid="{3D18F179-EBCB-4566-9F97-5EC211A0E20F}"/>
    <cellStyle name="PSHeading 2 2 4" xfId="39259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40" xr:uid="{19890CEA-E3E5-4DEF-92FB-E3F1D8610DDD}"/>
    <cellStyle name="PSHeading 3 2 6" xfId="38816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6" xr:uid="{2FEE8314-78BB-42EB-931B-7F0EE818C189}"/>
    <cellStyle name="PSHeading 4 2 3" xfId="42412" xr:uid="{DDDC8642-A97B-414C-8138-66F45FC0D552}"/>
    <cellStyle name="PSHeading 4 3" xfId="41794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8" xr:uid="{C8B57FCD-BA1E-49B5-93B2-8E1F002C8E7D}"/>
    <cellStyle name="PSHeading 5 4" xfId="38203" xr:uid="{9941BFED-B4D4-40A5-AFB0-A8B998AA1E23}"/>
    <cellStyle name="PSHeading 6" xfId="38105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9" xr:uid="{BAD8CB57-BBCA-46D3-9E1E-6F8919F6A5F0}"/>
    <cellStyle name="SAPBEXaggData 10 12" xfId="40119" xr:uid="{700639DA-3815-4CA7-BB22-A8B91EEA7A74}"/>
    <cellStyle name="SAPBEXaggData 10 13" xfId="44659" xr:uid="{0C820CE5-BDBE-44A2-A450-0AA702971A65}"/>
    <cellStyle name="SAPBEXaggData 10 14" xfId="41251" xr:uid="{9ECE3E1F-2132-452C-BFC4-FD7712AE2041}"/>
    <cellStyle name="SAPBEXaggData 10 2" xfId="2654" xr:uid="{00000000-0005-0000-0000-00002B0C0000}"/>
    <cellStyle name="SAPBEXaggData 10 2 10" xfId="43405" xr:uid="{2A4312E6-FDFA-47B7-969D-B716E528A758}"/>
    <cellStyle name="SAPBEXaggData 10 2 11" xfId="45595" xr:uid="{43BDB83D-36C5-4E5B-BA8B-45025C66ED83}"/>
    <cellStyle name="SAPBEXaggData 10 2 12" xfId="47913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3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5" xr:uid="{1E3FC8E4-D025-4652-9335-4301E2E835D3}"/>
    <cellStyle name="SAPBEXaggData 11 12" xfId="41256" xr:uid="{EB99623F-4AFE-49E8-9E66-7C9CB897B79A}"/>
    <cellStyle name="SAPBEXaggData 11 13" xfId="39328" xr:uid="{BE3F4F71-B783-465B-B43C-3CE89C42D83F}"/>
    <cellStyle name="SAPBEXaggData 11 14" xfId="43402" xr:uid="{11477DD6-8222-4DC6-8575-287767EB0E84}"/>
    <cellStyle name="SAPBEXaggData 11 2" xfId="2655" xr:uid="{00000000-0005-0000-0000-0000540C0000}"/>
    <cellStyle name="SAPBEXaggData 11 2 10" xfId="43406" xr:uid="{B4087522-02F8-4EED-BDC2-FA77D965EDED}"/>
    <cellStyle name="SAPBEXaggData 11 2 11" xfId="45596" xr:uid="{F580E7C1-DE2F-460A-8767-58D31E0D8760}"/>
    <cellStyle name="SAPBEXaggData 11 2 12" xfId="47914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2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8" xr:uid="{17111FC7-F25F-4BB8-AAE1-5290515CD29F}"/>
    <cellStyle name="SAPBEXaggData 12 12" xfId="40120" xr:uid="{8EE8A3B4-DF24-4BFA-AC47-4CE3B3048021}"/>
    <cellStyle name="SAPBEXaggData 12 13" xfId="44658" xr:uid="{26BFE1D8-9869-4484-809E-3CA9636F7353}"/>
    <cellStyle name="SAPBEXaggData 12 14" xfId="44709" xr:uid="{7DEC8068-5977-4B87-BE36-4F43D0C1E917}"/>
    <cellStyle name="SAPBEXaggData 12 2" xfId="2656" xr:uid="{00000000-0005-0000-0000-0000780C0000}"/>
    <cellStyle name="SAPBEXaggData 12 2 10" xfId="43407" xr:uid="{C75BCB4F-C3CD-4886-B900-1EF54D8E9B76}"/>
    <cellStyle name="SAPBEXaggData 12 2 11" xfId="45597" xr:uid="{3B90590C-DF84-4567-A66B-664F22FCCB6F}"/>
    <cellStyle name="SAPBEXaggData 12 2 12" xfId="47915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1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7" xr:uid="{EEE77A69-A53B-4CBC-B28A-68CDE887E41C}"/>
    <cellStyle name="SAPBEXaggData 13 11" xfId="44880" xr:uid="{C1C13C50-FD95-47B1-8358-5DCCFB68FCF5}"/>
    <cellStyle name="SAPBEXaggData 13 2" xfId="4861" xr:uid="{00000000-0005-0000-0000-00009B0C0000}"/>
    <cellStyle name="SAPBEXaggData 13 2 10" xfId="45598" xr:uid="{CBA51361-2EC5-46C3-BF22-A12C8B5DA38C}"/>
    <cellStyle name="SAPBEXaggData 13 2 11" xfId="47916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7" xr:uid="{CE8DEA56-E890-42E2-A84B-CBD0995F59A1}"/>
    <cellStyle name="SAPBEXaggData 13 2 9" xfId="43408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4" xr:uid="{9D8FA887-A1E3-4348-9E90-7748FB8FBC9F}"/>
    <cellStyle name="SAPBEXaggData 13 9" xfId="41257" xr:uid="{7AFBE0AD-4ED3-457D-BE76-F43CF930B473}"/>
    <cellStyle name="SAPBEXaggData 14" xfId="2658" xr:uid="{00000000-0005-0000-0000-0000B20C0000}"/>
    <cellStyle name="SAPBEXaggData 14 10" xfId="44656" xr:uid="{89F1C363-A0DA-40D8-9603-215F951E5C9A}"/>
    <cellStyle name="SAPBEXaggData 14 11" xfId="46761" xr:uid="{26B887A3-B727-4352-9A51-43ECBE3FC820}"/>
    <cellStyle name="SAPBEXaggData 14 2" xfId="4860" xr:uid="{00000000-0005-0000-0000-0000B30C0000}"/>
    <cellStyle name="SAPBEXaggData 14 2 10" xfId="45599" xr:uid="{98D1760A-BAF9-456F-A8E7-2FD86A63392E}"/>
    <cellStyle name="SAPBEXaggData 14 2 11" xfId="47917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8" xr:uid="{837F2B72-3ACB-4B6D-AE1B-DE27DA1C768D}"/>
    <cellStyle name="SAPBEXaggData 14 2 9" xfId="43409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7" xr:uid="{06D4F769-4617-4854-8F47-FBE7261B889B}"/>
    <cellStyle name="SAPBEXaggData 14 9" xfId="40121" xr:uid="{70C46D6A-DA13-4FF0-AA81-9589F194A204}"/>
    <cellStyle name="SAPBEXaggData 15" xfId="2659" xr:uid="{00000000-0005-0000-0000-0000CA0C0000}"/>
    <cellStyle name="SAPBEXaggData 15 10" xfId="44655" xr:uid="{A4C5CDA3-57CF-4045-963E-F093395F7A23}"/>
    <cellStyle name="SAPBEXaggData 15 11" xfId="43401" xr:uid="{9B95C789-92DA-45DE-AD18-2587D79731D0}"/>
    <cellStyle name="SAPBEXaggData 15 2" xfId="4859" xr:uid="{00000000-0005-0000-0000-0000CB0C0000}"/>
    <cellStyle name="SAPBEXaggData 15 2 10" xfId="45600" xr:uid="{1E43E056-DF21-4E93-ADFA-6133EFCC8ACE}"/>
    <cellStyle name="SAPBEXaggData 15 2 11" xfId="47918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7" xr:uid="{7BF7ECF0-BE1D-4D4C-BD97-3DCDD77A08A5}"/>
    <cellStyle name="SAPBEXaggData 15 2 9" xfId="43410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3" xr:uid="{00C6C9A9-2A26-4AEE-A28C-4ECD030C59CD}"/>
    <cellStyle name="SAPBEXaggData 15 9" xfId="41258" xr:uid="{8DF1059E-FEAD-454B-A24D-BF351147B589}"/>
    <cellStyle name="SAPBEXaggData 16" xfId="2660" xr:uid="{00000000-0005-0000-0000-0000E20C0000}"/>
    <cellStyle name="SAPBEXaggData 16 10" xfId="44654" xr:uid="{E7A98622-5EA3-42A7-B340-C68E849B6148}"/>
    <cellStyle name="SAPBEXaggData 16 11" xfId="40377" xr:uid="{51B67A63-2354-4EFF-9A7F-7321BD6AF5BC}"/>
    <cellStyle name="SAPBEXaggData 16 2" xfId="4858" xr:uid="{00000000-0005-0000-0000-0000E30C0000}"/>
    <cellStyle name="SAPBEXaggData 16 2 10" xfId="45601" xr:uid="{08F5D9BE-296E-4ECD-B814-59D081DC156B}"/>
    <cellStyle name="SAPBEXaggData 16 2 11" xfId="47919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5" xr:uid="{1B19FE4F-02CC-46EB-954A-A2BA05A97066}"/>
    <cellStyle name="SAPBEXaggData 16 2 9" xfId="43411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6" xr:uid="{CAD7D6AA-4C6D-4AE3-99C4-D7BEC45456D8}"/>
    <cellStyle name="SAPBEXaggData 16 9" xfId="38285" xr:uid="{DB2D588B-0CCC-4E0B-BC18-F6003736670E}"/>
    <cellStyle name="SAPBEXaggData 17" xfId="2661" xr:uid="{00000000-0005-0000-0000-0000FA0C0000}"/>
    <cellStyle name="SAPBEXaggData 17 10" xfId="44653" xr:uid="{5A6D8B34-6333-4620-99ED-132DE5D5AB31}"/>
    <cellStyle name="SAPBEXaggData 17 11" xfId="38284" xr:uid="{79554A96-556C-4E88-B656-DBA814124821}"/>
    <cellStyle name="SAPBEXaggData 17 2" xfId="4857" xr:uid="{00000000-0005-0000-0000-0000FB0C0000}"/>
    <cellStyle name="SAPBEXaggData 17 2 10" xfId="45602" xr:uid="{EF7283EA-8C97-4E6B-8973-2ABBE7108068}"/>
    <cellStyle name="SAPBEXaggData 17 2 11" xfId="47920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8" xr:uid="{029FC24C-8C0C-4E47-94C4-853DDEF9A9FD}"/>
    <cellStyle name="SAPBEXaggData 17 2 9" xfId="43412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2" xr:uid="{9A263E72-D0DF-4575-8679-1FE942F30BFC}"/>
    <cellStyle name="SAPBEXaggData 17 9" xfId="41921" xr:uid="{D5868B20-0E1D-49D6-9D9B-F1937AF3CFD0}"/>
    <cellStyle name="SAPBEXaggData 18" xfId="4914" xr:uid="{00000000-0005-0000-0000-0000120D0000}"/>
    <cellStyle name="SAPBEXaggData 18 10" xfId="46673" xr:uid="{3C476E3E-C79D-4A49-8078-C46C1C91A9E3}"/>
    <cellStyle name="SAPBEXaggData 18 11" xfId="48990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2" xr:uid="{DF1B6FB5-3795-4873-AED9-A57636C8DEC2}"/>
    <cellStyle name="SAPBEXaggData 18 9" xfId="44484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2" xr:uid="{AE366DD6-0778-4246-8732-F27BF1CCDEBC}"/>
    <cellStyle name="SAPBEXaggData 19 4" xfId="40449" xr:uid="{EB4EAFA6-24F4-4425-8588-C8B0DADC8E18}"/>
    <cellStyle name="SAPBEXaggData 19 5" xfId="45461" xr:uid="{E9EF4F94-DA56-4C55-9B51-CC9C8ED82BB5}"/>
    <cellStyle name="SAPBEXaggData 19 6" xfId="47783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10" xr:uid="{472A6A0D-0C4E-4C92-A5BB-3D2375D5E616}"/>
    <cellStyle name="SAPBEXaggData 2 16" xfId="42231" xr:uid="{B77F85E6-9F6C-404B-8B97-061577B39B70}"/>
    <cellStyle name="SAPBEXaggData 2 17" xfId="44856" xr:uid="{FFD1529C-5CFC-445F-8DC0-F14CC161F5D9}"/>
    <cellStyle name="SAPBEXaggData 2 18" xfId="46943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5" xr:uid="{6F98894E-8AEB-4163-90BC-4E6DC2CE18CA}"/>
    <cellStyle name="SAPBEXaggData 2 2 13" xfId="40122" xr:uid="{CA31FC0B-97C7-47D1-B599-BD973FB785D4}"/>
    <cellStyle name="SAPBEXaggData 2 2 14" xfId="44652" xr:uid="{2FAA5FAD-D2EE-4F96-AA2B-7DC3C3D6D148}"/>
    <cellStyle name="SAPBEXaggData 2 2 15" xfId="40115" xr:uid="{CBD44880-B7E2-460C-A20B-87E6F0151EA3}"/>
    <cellStyle name="SAPBEXaggData 2 2 2" xfId="2663" xr:uid="{00000000-0005-0000-0000-00002A0D0000}"/>
    <cellStyle name="SAPBEXaggData 2 2 2 10" xfId="39028" xr:uid="{D98C2D0C-9F44-48F8-AD40-C2FDAAD22909}"/>
    <cellStyle name="SAPBEXaggData 2 2 2 11" xfId="46681" xr:uid="{4D167A61-E439-4AD7-BFBD-906A9D6538DA}"/>
    <cellStyle name="SAPBEXaggData 2 2 2 12" xfId="48997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8" xr:uid="{11823224-2D82-401B-BCFE-019F1493B0A6}"/>
    <cellStyle name="SAPBEXaggData 2 2 3" xfId="4855" xr:uid="{00000000-0005-0000-0000-0000380D0000}"/>
    <cellStyle name="SAPBEXaggData 2 2 3 10" xfId="45603" xr:uid="{9F5B1E81-1B40-46A6-B1B5-42E04929A01D}"/>
    <cellStyle name="SAPBEXaggData 2 2 3 11" xfId="47921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6" xr:uid="{2AAF5B31-BA87-4597-87B2-239120090AA6}"/>
    <cellStyle name="SAPBEXaggData 2 2 3 9" xfId="43413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3" xr:uid="{3430F2F5-422E-4337-974E-1E5D706EAF40}"/>
    <cellStyle name="SAPBEXaggData 2 3 11" xfId="45593" xr:uid="{CD1F3C29-C502-441A-AC3A-45D2A1E31702}"/>
    <cellStyle name="SAPBEXaggData 2 3 12" xfId="47911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5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9" xr:uid="{40ED1901-85BF-4DEE-A33C-8B11CD5BEB00}"/>
    <cellStyle name="SAPBEXaggData 25" xfId="44855" xr:uid="{8A425143-272C-467F-9668-68F59FEEE718}"/>
    <cellStyle name="SAPBEXaggData 26" xfId="45590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1" xr:uid="{B985B8CD-45FE-4A6E-B476-0BCF6FE02E68}"/>
    <cellStyle name="SAPBEXaggData 3 14" xfId="41922" xr:uid="{FFB226B6-E374-4EC1-B46B-97F8907B3756}"/>
    <cellStyle name="SAPBEXaggData 3 15" xfId="44651" xr:uid="{7C14987C-7E60-46E5-B3AA-B4966D706865}"/>
    <cellStyle name="SAPBEXaggData 3 16" xfId="41252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4" xr:uid="{1AD27B93-F81E-4584-8C1D-6431B83FD3A7}"/>
    <cellStyle name="SAPBEXaggData 3 2 13" xfId="40123" xr:uid="{594E2750-3D68-419A-9F50-5F8FE4D65B8F}"/>
    <cellStyle name="SAPBEXaggData 3 2 14" xfId="44650" xr:uid="{E383F519-C731-48ED-806B-AAFAC75FFF40}"/>
    <cellStyle name="SAPBEXaggData 3 2 15" xfId="40116" xr:uid="{2076E4F3-9FA6-4688-A424-9F57E1B4CBA4}"/>
    <cellStyle name="SAPBEXaggData 3 2 2" xfId="551" xr:uid="{00000000-0005-0000-0000-0000910D0000}"/>
    <cellStyle name="SAPBEXaggData 3 2 2 10" xfId="44711" xr:uid="{386A7F50-6861-4FE7-AFDC-4E2ABF73D8A8}"/>
    <cellStyle name="SAPBEXaggData 3 2 2 11" xfId="46772" xr:uid="{9BE10D4C-31CE-4CE5-A60C-328E3433C5C7}"/>
    <cellStyle name="SAPBEXaggData 3 2 2 12" xfId="49077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4" xr:uid="{76E81CE2-9A80-46C8-820F-CD98994DB2CF}"/>
    <cellStyle name="SAPBEXaggData 3 2 2 2 4" xfId="44882" xr:uid="{12E96812-F931-43BD-8CC2-607DE37EBFED}"/>
    <cellStyle name="SAPBEXaggData 3 2 2 2 5" xfId="46945" xr:uid="{51AD9D96-03D7-454A-BDF1-7C9F67D07798}"/>
    <cellStyle name="SAPBEXaggData 3 2 2 2 6" xfId="49242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3" xr:uid="{A2F0F281-2B05-43E4-9C26-FFCBC3B565AF}"/>
    <cellStyle name="SAPBEXaggData 3 2 3" xfId="2665" xr:uid="{00000000-0005-0000-0000-00009A0D0000}"/>
    <cellStyle name="SAPBEXaggData 3 2 3 10" xfId="43415" xr:uid="{8E3D266F-CF32-40A7-9EF2-7B38FEA18548}"/>
    <cellStyle name="SAPBEXaggData 3 2 3 11" xfId="45605" xr:uid="{A50DD00F-AB9E-4495-8AC5-EED4F75B771A}"/>
    <cellStyle name="SAPBEXaggData 3 2 3 12" xfId="47923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4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10" xr:uid="{7D649537-BC28-4A43-8598-7C1E427A2850}"/>
    <cellStyle name="SAPBEXaggData 3 3 11" xfId="46771" xr:uid="{B7EC5614-C800-4933-A69D-06E456D707FA}"/>
    <cellStyle name="SAPBEXaggData 3 3 12" xfId="49076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3" xr:uid="{7CC7A3EB-E5C3-4506-A535-73B39FC199F8}"/>
    <cellStyle name="SAPBEXaggData 3 3 2 4" xfId="44881" xr:uid="{2DEDA8ED-2243-44C9-94F9-414198CF09A7}"/>
    <cellStyle name="SAPBEXaggData 3 3 2 5" xfId="46944" xr:uid="{EC88ADA3-69CA-4CEA-ADD7-1DACF469A547}"/>
    <cellStyle name="SAPBEXaggData 3 3 2 6" xfId="49241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2" xr:uid="{FF4BC3FF-0048-49A8-8A4B-4DADAB392030}"/>
    <cellStyle name="SAPBEXaggData 3 4" xfId="2664" xr:uid="{00000000-0005-0000-0000-0000C40D0000}"/>
    <cellStyle name="SAPBEXaggData 3 4 10" xfId="43414" xr:uid="{2FF58CF2-F091-4495-8008-A9A2FFA9014B}"/>
    <cellStyle name="SAPBEXaggData 3 4 11" xfId="45604" xr:uid="{A187502C-0539-478E-867B-59C8D60E73B3}"/>
    <cellStyle name="SAPBEXaggData 3 4 12" xfId="47922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5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60" xr:uid="{5E4659A6-3BD0-4F61-8526-2799F6990646}"/>
    <cellStyle name="SAPBEXaggData 4 11" xfId="44649" xr:uid="{FD3F7E0E-827D-4179-8D2D-386E71DD980B}"/>
    <cellStyle name="SAPBEXaggData 4 12" xfId="38945" xr:uid="{29EF87D3-60D6-472A-8DDC-1D0BCECD82E6}"/>
    <cellStyle name="SAPBEXaggData 4 2" xfId="2666" xr:uid="{00000000-0005-0000-0000-0000E50D0000}"/>
    <cellStyle name="SAPBEXaggData 4 2 10" xfId="44648" xr:uid="{3150B00D-43CD-4EFE-B4C7-4A25D31EE878}"/>
    <cellStyle name="SAPBEXaggData 4 2 11" xfId="41253" xr:uid="{67365BF9-D516-45DD-B63B-7641B331B370}"/>
    <cellStyle name="SAPBEXaggData 4 2 2" xfId="4851" xr:uid="{00000000-0005-0000-0000-0000E60D0000}"/>
    <cellStyle name="SAPBEXaggData 4 2 2 10" xfId="45607" xr:uid="{9A3A0FA1-9B5B-4FF0-9290-B61126C4F01F}"/>
    <cellStyle name="SAPBEXaggData 4 2 2 11" xfId="47925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1" xr:uid="{093BF9EA-2515-448D-934F-14B782C04D2D}"/>
    <cellStyle name="SAPBEXaggData 4 2 2 9" xfId="43417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40" xr:uid="{86B55439-86D6-42BA-A947-F86D28348AC7}"/>
    <cellStyle name="SAPBEXaggData 4 2 9" xfId="40124" xr:uid="{1660E717-A496-4BDD-9E93-6992FA140E47}"/>
    <cellStyle name="SAPBEXaggData 4 3" xfId="4852" xr:uid="{00000000-0005-0000-0000-0000FD0D0000}"/>
    <cellStyle name="SAPBEXaggData 4 3 10" xfId="45606" xr:uid="{25CBCBD1-8CA9-4C9B-B27E-5EC3792B33E6}"/>
    <cellStyle name="SAPBEXaggData 4 3 11" xfId="47924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3" xr:uid="{11DCD0F3-A11D-414C-9F7D-3BC4F33C6715}"/>
    <cellStyle name="SAPBEXaggData 4 3 9" xfId="43416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9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3" xr:uid="{0C6D1771-F7C7-4F9D-8EFC-F525C1BA01C7}"/>
    <cellStyle name="SAPBEXaggData 5 13" xfId="41261" xr:uid="{B57BC9B0-B793-4E07-A656-70E1EBE905B3}"/>
    <cellStyle name="SAPBEXaggData 5 14" xfId="39327" xr:uid="{BF56078A-B99B-4056-8B68-C7A2C2D98F47}"/>
    <cellStyle name="SAPBEXaggData 5 15" xfId="40117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2" xr:uid="{228E93DE-6931-43C2-83CD-58FF4CDDA73D}"/>
    <cellStyle name="SAPBEXaggData 5 2 12" xfId="40125" xr:uid="{7513AFC0-0F7B-44C1-93B7-12744A186BBD}"/>
    <cellStyle name="SAPBEXaggData 5 2 13" xfId="44647" xr:uid="{BC9601D0-57E8-4E91-A723-CA0DAECA0608}"/>
    <cellStyle name="SAPBEXaggData 5 2 14" xfId="41254" xr:uid="{8CE9401B-6CCA-4FE6-8A7D-1D9E811E1F71}"/>
    <cellStyle name="SAPBEXaggData 5 2 2" xfId="2668" xr:uid="{00000000-0005-0000-0000-0000190E0000}"/>
    <cellStyle name="SAPBEXaggData 5 2 2 10" xfId="43419" xr:uid="{706272A2-0D58-486F-A93F-507068026C77}"/>
    <cellStyle name="SAPBEXaggData 5 2 2 11" xfId="45609" xr:uid="{3F82A18D-AF02-4ED0-A9EC-F1AA9772358C}"/>
    <cellStyle name="SAPBEXaggData 5 2 2 12" xfId="47927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6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4" xr:uid="{2B23BA1F-3EC4-47D6-AC83-13E3306A7CAB}"/>
    <cellStyle name="SAPBEXaggData 5 3 11" xfId="44712" xr:uid="{D3C29F17-F40E-46DB-BE04-DECA4D11BEF5}"/>
    <cellStyle name="SAPBEXaggData 5 3 12" xfId="46773" xr:uid="{75AD029D-FC5D-42DE-B90E-668978EAA3B8}"/>
    <cellStyle name="SAPBEXaggData 5 3 13" xfId="49078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9" xr:uid="{070BA7C6-E991-4828-BE51-95310921C8BE}"/>
    <cellStyle name="SAPBEXaggData 5 3 2 4" xfId="42415" xr:uid="{C11C005B-F70C-4B3C-8AA2-BAD64C338D60}"/>
    <cellStyle name="SAPBEXaggData 5 3 2 5" xfId="44883" xr:uid="{D5081A1E-7EE1-41E1-858D-544B16349ED0}"/>
    <cellStyle name="SAPBEXaggData 5 3 2 6" xfId="46946" xr:uid="{B510CB64-2986-4295-8EDA-D940E635A5A8}"/>
    <cellStyle name="SAPBEXaggData 5 3 2 7" xfId="49243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7" xr:uid="{315DFE31-E5EF-4EB7-88F8-ADB6D51DF0EB}"/>
    <cellStyle name="SAPBEXaggData 5 4" xfId="4850" xr:uid="{00000000-0005-0000-0000-0000490E0000}"/>
    <cellStyle name="SAPBEXaggData 5 4 10" xfId="45608" xr:uid="{52186D15-6559-49BE-9605-E78CDD875444}"/>
    <cellStyle name="SAPBEXaggData 5 4 11" xfId="47926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2" xr:uid="{608F61C8-9E1B-4FCD-9BBD-2D5455BFBB11}"/>
    <cellStyle name="SAPBEXaggData 5 4 9" xfId="43418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7" xr:uid="{92C5312D-26A1-49A5-95DD-C7F893857124}"/>
    <cellStyle name="SAPBEXaggData 6 14" xfId="41262" xr:uid="{A922DDBB-068E-46A2-965D-038C0D18C727}"/>
    <cellStyle name="SAPBEXaggData 6 15" xfId="44646" xr:uid="{FBBF9C62-6DD7-45AF-984E-20110B240208}"/>
    <cellStyle name="SAPBEXaggData 6 16" xfId="40118" xr:uid="{1EAB11F1-2F09-4C8C-9E06-94547C747F3C}"/>
    <cellStyle name="SAPBEXaggData 6 2" xfId="2670" xr:uid="{00000000-0005-0000-0000-0000610E0000}"/>
    <cellStyle name="SAPBEXaggData 6 2 10" xfId="44645" xr:uid="{6378E992-A9EA-4882-8AFF-3DE8B79BF02B}"/>
    <cellStyle name="SAPBEXaggData 6 2 11" xfId="41255" xr:uid="{C379D072-5897-418C-9199-59E10A8097D0}"/>
    <cellStyle name="SAPBEXaggData 6 2 2" xfId="4847" xr:uid="{00000000-0005-0000-0000-0000620E0000}"/>
    <cellStyle name="SAPBEXaggData 6 2 2 10" xfId="45611" xr:uid="{3001AFB1-8A4D-4CA1-A1E4-2F9F9D458210}"/>
    <cellStyle name="SAPBEXaggData 6 2 2 11" xfId="47929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4" xr:uid="{199C28A8-09D6-44C7-BDE3-D669B9AC7112}"/>
    <cellStyle name="SAPBEXaggData 6 2 2 9" xfId="43421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8" xr:uid="{B2047371-04A0-4597-857F-C6C38AE2571F}"/>
    <cellStyle name="SAPBEXaggData 6 2 9" xfId="40126" xr:uid="{77965108-161B-46B0-8008-ACF580CFE214}"/>
    <cellStyle name="SAPBEXaggData 6 3" xfId="2669" xr:uid="{00000000-0005-0000-0000-0000790E0000}"/>
    <cellStyle name="SAPBEXaggData 6 3 10" xfId="42235" xr:uid="{28CE130E-0D48-4F47-A7C8-D62FC74B0431}"/>
    <cellStyle name="SAPBEXaggData 6 3 11" xfId="46774" xr:uid="{B822F08D-A6E6-4823-BBC2-E3C37E9B7450}"/>
    <cellStyle name="SAPBEXaggData 6 3 12" xfId="49079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8" xr:uid="{FE325F99-88B8-463C-9A9B-F7BE7186C1A4}"/>
    <cellStyle name="SAPBEXaggData 6 4" xfId="4848" xr:uid="{00000000-0005-0000-0000-0000870E0000}"/>
    <cellStyle name="SAPBEXaggData 6 4 10" xfId="45610" xr:uid="{298E8C1F-3A62-4CCB-B19E-0F334218D745}"/>
    <cellStyle name="SAPBEXaggData 6 4 11" xfId="47928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5" xr:uid="{C4670167-1EBF-47F7-841F-EAF03F2EB535}"/>
    <cellStyle name="SAPBEXaggData 6 4 9" xfId="43420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1" xr:uid="{90550416-BBE2-4CAB-9213-9F9C224E88A1}"/>
    <cellStyle name="SAPBEXaggData 7 13" xfId="41263" xr:uid="{355ECF05-EC5C-4A2C-9688-91C3273CCCAF}"/>
    <cellStyle name="SAPBEXaggData 7 14" xfId="44644" xr:uid="{B25A6B7C-0A4F-44C9-AD8B-A6DB58373BEF}"/>
    <cellStyle name="SAPBEXaggData 7 15" xfId="40948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800" xr:uid="{58E7FD29-E40A-48B9-BF12-65711AB1A30D}"/>
    <cellStyle name="SAPBEXaggData 7 2 12" xfId="40127" xr:uid="{8D76C8E4-327E-4D38-BC8D-5D4F5D4F0BE5}"/>
    <cellStyle name="SAPBEXaggData 7 2 13" xfId="44643" xr:uid="{29866E49-54E0-49B1-8BFA-73AE897EA43B}"/>
    <cellStyle name="SAPBEXaggData 7 2 14" xfId="43277" xr:uid="{F41411A2-D7D8-4F9B-AE63-61570DBF2164}"/>
    <cellStyle name="SAPBEXaggData 7 2 2" xfId="2672" xr:uid="{00000000-0005-0000-0000-0000A30E0000}"/>
    <cellStyle name="SAPBEXaggData 7 2 2 10" xfId="43423" xr:uid="{7FA93F1D-7342-4BB0-89D4-AE86435975C5}"/>
    <cellStyle name="SAPBEXaggData 7 2 2 11" xfId="45613" xr:uid="{BF682725-7FEA-4F3C-B70F-520904A8DDE1}"/>
    <cellStyle name="SAPBEXaggData 7 2 2 12" xfId="47931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800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6" xr:uid="{DC7BB49C-4304-4D6F-AB28-B88C7282F91F}"/>
    <cellStyle name="SAPBEXaggData 7 3 11" xfId="44714" xr:uid="{0E398345-187A-4DFB-ACC6-F8B292AF5733}"/>
    <cellStyle name="SAPBEXaggData 7 3 12" xfId="46775" xr:uid="{B2D04F90-3502-40D7-9A41-B0560DE9FBEA}"/>
    <cellStyle name="SAPBEXaggData 7 3 13" xfId="49080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80" xr:uid="{9A80FE86-0140-406C-9D6F-1450CA018C5F}"/>
    <cellStyle name="SAPBEXaggData 7 3 2 4" xfId="42416" xr:uid="{9FD2CBAF-9972-44A5-88F9-CA0EC2CA593C}"/>
    <cellStyle name="SAPBEXaggData 7 3 2 5" xfId="44884" xr:uid="{E462C0AC-4858-4B8E-8AF1-0E2B06BD2235}"/>
    <cellStyle name="SAPBEXaggData 7 3 2 6" xfId="46947" xr:uid="{5F884F9F-CBF8-4314-A26D-708FC555F721}"/>
    <cellStyle name="SAPBEXaggData 7 3 2 7" xfId="49244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9" xr:uid="{C12E1CFE-5804-42A2-A6C7-BE70542FDAAF}"/>
    <cellStyle name="SAPBEXaggData 7 4" xfId="4846" xr:uid="{00000000-0005-0000-0000-0000D30E0000}"/>
    <cellStyle name="SAPBEXaggData 7 4 10" xfId="45612" xr:uid="{F83A3A5C-53E4-4D58-B5B7-E18CC823D822}"/>
    <cellStyle name="SAPBEXaggData 7 4 11" xfId="47930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4" xr:uid="{00A87151-522E-4316-A8A4-7AF6665679DC}"/>
    <cellStyle name="SAPBEXaggData 7 4 9" xfId="43422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5" xr:uid="{22481B2D-25B0-4C99-B9DC-3E18A012784B}"/>
    <cellStyle name="SAPBEXaggData 8 13" xfId="38946" xr:uid="{7DEF6BC1-6DC8-4125-9E44-9881BF93E4A3}"/>
    <cellStyle name="SAPBEXaggData 8 14" xfId="44642" xr:uid="{10C2E812-360D-412F-8B58-9B55CC9F6E7D}"/>
    <cellStyle name="SAPBEXaggData 8 15" xfId="44493" xr:uid="{034EE39A-A4A5-48FE-A46C-233092831329}"/>
    <cellStyle name="SAPBEXaggData 8 2" xfId="560" xr:uid="{00000000-0005-0000-0000-0000E90E0000}"/>
    <cellStyle name="SAPBEXaggData 8 2 10" xfId="44715" xr:uid="{5386F55E-EE12-4BCD-AF43-097C47847671}"/>
    <cellStyle name="SAPBEXaggData 8 2 11" xfId="46776" xr:uid="{79353EE6-757C-41B4-94B7-96CD9A358ECD}"/>
    <cellStyle name="SAPBEXaggData 8 2 12" xfId="49081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7" xr:uid="{40DC317F-6544-4202-9F37-677E43387846}"/>
    <cellStyle name="SAPBEXaggData 8 2 2 4" xfId="44885" xr:uid="{F08C46E6-7621-4DE7-9377-CF56C5DE83DA}"/>
    <cellStyle name="SAPBEXaggData 8 2 2 5" xfId="46948" xr:uid="{2E699A9E-4526-4FF1-984F-5F4DF12BFE98}"/>
    <cellStyle name="SAPBEXaggData 8 2 2 6" xfId="49245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7" xr:uid="{46391BB8-610F-4F89-8600-D0AE2F976EBC}"/>
    <cellStyle name="SAPBEXaggData 8 3" xfId="2673" xr:uid="{00000000-0005-0000-0000-0000F20E0000}"/>
    <cellStyle name="SAPBEXaggData 8 3 10" xfId="43424" xr:uid="{139E2AEC-A8C0-458F-802B-5848FB800ACF}"/>
    <cellStyle name="SAPBEXaggData 8 3 11" xfId="45614" xr:uid="{9E521ABD-3F17-49B8-A977-99C1E87DC62D}"/>
    <cellStyle name="SAPBEXaggData 8 3 12" xfId="47932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9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6" xr:uid="{189B7455-FAE6-458B-BD7B-0972D203A234}"/>
    <cellStyle name="SAPBEXaggData 9 13" xfId="41264" xr:uid="{8EDDDC42-AD46-4E43-9B54-8F542BF5DBD0}"/>
    <cellStyle name="SAPBEXaggData 9 14" xfId="44641" xr:uid="{08C238C7-0399-4111-8CEF-DA5571500102}"/>
    <cellStyle name="SAPBEXaggData 9 15" xfId="44713" xr:uid="{211CDA8A-93A1-414C-92D8-CB26EAA291E9}"/>
    <cellStyle name="SAPBEXaggData 9 2" xfId="562" xr:uid="{00000000-0005-0000-0000-0000160F0000}"/>
    <cellStyle name="SAPBEXaggData 9 2 10" xfId="44716" xr:uid="{BFA592CE-6CF4-4780-A7EE-C5AB0D519FED}"/>
    <cellStyle name="SAPBEXaggData 9 2 11" xfId="46777" xr:uid="{A2BCCCAE-4063-4939-A0A4-EAB59366F4DB}"/>
    <cellStyle name="SAPBEXaggData 9 2 12" xfId="49082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8" xr:uid="{98319F32-DDBA-4DE4-88B9-22A9D7187AD0}"/>
    <cellStyle name="SAPBEXaggData 9 2 2 4" xfId="44886" xr:uid="{B2BEB1DB-3434-42FE-87BF-252344F55E34}"/>
    <cellStyle name="SAPBEXaggData 9 2 2 5" xfId="46949" xr:uid="{8AF6BDED-A95D-4BE6-970F-9EB8FAE6ED8A}"/>
    <cellStyle name="SAPBEXaggData 9 2 2 6" xfId="49246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8" xr:uid="{C19BA504-7115-41F1-B5DA-5A0F5DE1A6F3}"/>
    <cellStyle name="SAPBEXaggData 9 3" xfId="2674" xr:uid="{00000000-0005-0000-0000-00001F0F0000}"/>
    <cellStyle name="SAPBEXaggData 9 3 10" xfId="43425" xr:uid="{AA9450CB-9C36-4F67-AB0C-0E9BCCC2F520}"/>
    <cellStyle name="SAPBEXaggData 9 3 11" xfId="45615" xr:uid="{92EDF480-DD90-4BE8-AA72-0E9505DF3B79}"/>
    <cellStyle name="SAPBEXaggData 9 3 12" xfId="47933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8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40" xr:uid="{0812A0D7-9FA9-41DE-BA8E-A619226C396C}"/>
    <cellStyle name="SAPBEXaggDataEmph 10 11" xfId="43278" xr:uid="{694F77C9-5EE8-4F51-8192-7C3BAF24D759}"/>
    <cellStyle name="SAPBEXaggDataEmph 10 2" xfId="4842" xr:uid="{00000000-0005-0000-0000-0000430F0000}"/>
    <cellStyle name="SAPBEXaggDataEmph 10 2 10" xfId="45616" xr:uid="{C2667723-085F-4067-BFC8-824DB90BE08C}"/>
    <cellStyle name="SAPBEXaggDataEmph 10 2 11" xfId="47934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7" xr:uid="{066298DA-FE2C-4F69-84C6-A0D9AFFA401C}"/>
    <cellStyle name="SAPBEXaggDataEmph 10 2 9" xfId="43426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9" xr:uid="{5B578834-4D8D-4C8B-8A7E-F6055F5B7B39}"/>
    <cellStyle name="SAPBEXaggDataEmph 10 9" xfId="41265" xr:uid="{D77CE224-D1AF-4178-90B6-F7FC45B20F09}"/>
    <cellStyle name="SAPBEXaggDataEmph 11" xfId="2677" xr:uid="{00000000-0005-0000-0000-00005A0F0000}"/>
    <cellStyle name="SAPBEXaggDataEmph 11 10" xfId="44639" xr:uid="{F2C32E7E-0434-4ED8-98BC-ECE9DCFBA848}"/>
    <cellStyle name="SAPBEXaggDataEmph 11 11" xfId="44494" xr:uid="{6C40024A-69A1-4C77-B52C-D55F2E76E132}"/>
    <cellStyle name="SAPBEXaggDataEmph 11 2" xfId="4841" xr:uid="{00000000-0005-0000-0000-00005B0F0000}"/>
    <cellStyle name="SAPBEXaggDataEmph 11 2 10" xfId="45617" xr:uid="{36425926-34FD-44E5-ADFF-B156A4F153B1}"/>
    <cellStyle name="SAPBEXaggDataEmph 11 2 11" xfId="47935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6" xr:uid="{59F8FBE3-713E-4DF6-92DE-50365B50E06C}"/>
    <cellStyle name="SAPBEXaggDataEmph 11 2 9" xfId="43427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3" xr:uid="{877780C0-19C5-4571-93B3-AA54BD6B9763}"/>
    <cellStyle name="SAPBEXaggDataEmph 11 9" xfId="38286" xr:uid="{3D283F88-4BDC-45DE-8C12-DCD9CC974F31}"/>
    <cellStyle name="SAPBEXaggDataEmph 12" xfId="2678" xr:uid="{00000000-0005-0000-0000-0000720F0000}"/>
    <cellStyle name="SAPBEXaggDataEmph 12 10" xfId="40465" xr:uid="{33F30CA6-7F96-4E5E-A0D3-C18925A3CEF0}"/>
    <cellStyle name="SAPBEXaggDataEmph 12 11" xfId="39813" xr:uid="{9BB9E7FB-5455-4B70-98FA-3D7511C09099}"/>
    <cellStyle name="SAPBEXaggDataEmph 12 2" xfId="4840" xr:uid="{00000000-0005-0000-0000-0000730F0000}"/>
    <cellStyle name="SAPBEXaggDataEmph 12 2 10" xfId="45618" xr:uid="{49E4AFA6-A166-4731-86D4-A5175B129408}"/>
    <cellStyle name="SAPBEXaggDataEmph 12 2 11" xfId="47936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5" xr:uid="{9152A732-A734-4FF8-BF93-279914804E2A}"/>
    <cellStyle name="SAPBEXaggDataEmph 12 2 9" xfId="43428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4" xr:uid="{062C59B3-DD7C-4A9A-BB35-F4F2677FDF57}"/>
    <cellStyle name="SAPBEXaggDataEmph 12 9" xfId="40128" xr:uid="{E031A6D9-30F7-4C90-A58F-EBF78CC410C8}"/>
    <cellStyle name="SAPBEXaggDataEmph 13" xfId="2679" xr:uid="{00000000-0005-0000-0000-00008A0F0000}"/>
    <cellStyle name="SAPBEXaggDataEmph 13 10" xfId="44638" xr:uid="{34EFD5E9-7C80-402C-B2A0-1665B90AA104}"/>
    <cellStyle name="SAPBEXaggDataEmph 13 11" xfId="43280" xr:uid="{EB68B76B-5204-4033-8AFE-486C187CBDEA}"/>
    <cellStyle name="SAPBEXaggDataEmph 13 2" xfId="4839" xr:uid="{00000000-0005-0000-0000-00008B0F0000}"/>
    <cellStyle name="SAPBEXaggDataEmph 13 2 10" xfId="45619" xr:uid="{4B74234B-0453-452C-ABB0-56D74EF89112}"/>
    <cellStyle name="SAPBEXaggDataEmph 13 2 11" xfId="47937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4" xr:uid="{7BC6AB2E-0607-434C-9E6D-0E2C9A53317C}"/>
    <cellStyle name="SAPBEXaggDataEmph 13 2 9" xfId="43429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8" xr:uid="{63DB1589-1B49-4557-9D8B-5CCF97626773}"/>
    <cellStyle name="SAPBEXaggDataEmph 13 9" xfId="41266" xr:uid="{1297E5EF-12B3-4B4E-899D-0F1C8C084A12}"/>
    <cellStyle name="SAPBEXaggDataEmph 14" xfId="2680" xr:uid="{00000000-0005-0000-0000-0000A20F0000}"/>
    <cellStyle name="SAPBEXaggDataEmph 14 10" xfId="44637" xr:uid="{0A1A29DC-6B2A-473D-8E8B-88090CDCFAE6}"/>
    <cellStyle name="SAPBEXaggDataEmph 14 11" xfId="44496" xr:uid="{2CE8762D-97AE-41CE-A871-CEEC0388256B}"/>
    <cellStyle name="SAPBEXaggDataEmph 14 2" xfId="4838" xr:uid="{00000000-0005-0000-0000-0000A30F0000}"/>
    <cellStyle name="SAPBEXaggDataEmph 14 2 10" xfId="45620" xr:uid="{FA6E94A1-1068-4100-86C5-6996B44E6820}"/>
    <cellStyle name="SAPBEXaggDataEmph 14 2 11" xfId="47938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3" xr:uid="{443CDDEC-F952-47EA-865D-5BD1AA0D78B2}"/>
    <cellStyle name="SAPBEXaggDataEmph 14 2 9" xfId="43430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7" xr:uid="{C065CE44-0DC5-4B89-B392-3273D3B83D5C}"/>
    <cellStyle name="SAPBEXaggDataEmph 14 9" xfId="40129" xr:uid="{20638769-56A8-45AB-932A-84EABEE38C63}"/>
    <cellStyle name="SAPBEXaggDataEmph 15" xfId="2681" xr:uid="{00000000-0005-0000-0000-0000BA0F0000}"/>
    <cellStyle name="SAPBEXaggDataEmph 15 10" xfId="44636" xr:uid="{059D6D7F-A8ED-4271-B25D-B9CCD5ADC6DF}"/>
    <cellStyle name="SAPBEXaggDataEmph 15 11" xfId="44718" xr:uid="{DA763420-9DD3-4650-8438-A3E721C6BD2C}"/>
    <cellStyle name="SAPBEXaggDataEmph 15 2" xfId="4837" xr:uid="{00000000-0005-0000-0000-0000BB0F0000}"/>
    <cellStyle name="SAPBEXaggDataEmph 15 2 10" xfId="45621" xr:uid="{65BFF60E-FB76-4DA0-B6B7-1E18DDA732BB}"/>
    <cellStyle name="SAPBEXaggDataEmph 15 2 11" xfId="47939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2" xr:uid="{4DC989A9-2398-4148-A19A-9A76A4E328A1}"/>
    <cellStyle name="SAPBEXaggDataEmph 15 2 9" xfId="43431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1" xr:uid="{C64226E3-1C22-4AE6-BBD8-31C921B16747}"/>
    <cellStyle name="SAPBEXaggDataEmph 15 9" xfId="41267" xr:uid="{7896C45F-CEA5-4789-BD8A-08D38EF8A03B}"/>
    <cellStyle name="SAPBEXaggDataEmph 16" xfId="2682" xr:uid="{00000000-0005-0000-0000-0000D20F0000}"/>
    <cellStyle name="SAPBEXaggDataEmph 16 10" xfId="44635" xr:uid="{21E79AB1-FD9C-4D11-832C-ED58B081C244}"/>
    <cellStyle name="SAPBEXaggDataEmph 16 11" xfId="44717" xr:uid="{C0759170-F0C4-4A58-95EA-782E52EFE987}"/>
    <cellStyle name="SAPBEXaggDataEmph 16 2" xfId="4836" xr:uid="{00000000-0005-0000-0000-0000D30F0000}"/>
    <cellStyle name="SAPBEXaggDataEmph 16 2 10" xfId="45622" xr:uid="{DEE6A882-D481-4515-9DF8-00B165E7A761}"/>
    <cellStyle name="SAPBEXaggDataEmph 16 2 11" xfId="47940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1" xr:uid="{83CC884E-A31E-4A99-8939-5EBB6A8ECD81}"/>
    <cellStyle name="SAPBEXaggDataEmph 16 2 9" xfId="43432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2" xr:uid="{DA3A6013-17A0-4797-9C22-5815E5F3F810}"/>
    <cellStyle name="SAPBEXaggDataEmph 16 9" xfId="40130" xr:uid="{48C5D1B8-0812-4429-B294-F4CD728365ED}"/>
    <cellStyle name="SAPBEXaggDataEmph 17" xfId="2683" xr:uid="{00000000-0005-0000-0000-0000EA0F0000}"/>
    <cellStyle name="SAPBEXaggDataEmph 17 10" xfId="44634" xr:uid="{9D463EFB-B6F8-4A02-9958-95D3EE36BFD2}"/>
    <cellStyle name="SAPBEXaggDataEmph 17 11" xfId="46760" xr:uid="{8FD67E46-B32C-4AC4-B8C5-8590C4EDEDE3}"/>
    <cellStyle name="SAPBEXaggDataEmph 17 2" xfId="4835" xr:uid="{00000000-0005-0000-0000-0000EB0F0000}"/>
    <cellStyle name="SAPBEXaggDataEmph 17 2 10" xfId="45623" xr:uid="{8B041921-DD74-4CF6-8ACC-95EF4CDCBA67}"/>
    <cellStyle name="SAPBEXaggDataEmph 17 2 11" xfId="47941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90" xr:uid="{885ADDAA-3C58-4F45-9712-109E94D65832}"/>
    <cellStyle name="SAPBEXaggDataEmph 17 2 9" xfId="43433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6" xr:uid="{31DF4E98-EC09-408C-AF11-474ED89B4919}"/>
    <cellStyle name="SAPBEXaggDataEmph 17 9" xfId="41268" xr:uid="{95786752-3C36-4E0F-932D-F209601B83B2}"/>
    <cellStyle name="SAPBEXaggDataEmph 18" xfId="4913" xr:uid="{00000000-0005-0000-0000-000002100000}"/>
    <cellStyle name="SAPBEXaggDataEmph 18 10" xfId="45462" xr:uid="{9AE7EDB8-A88A-499C-AE1D-E4B6C84CD94D}"/>
    <cellStyle name="SAPBEXaggDataEmph 18 11" xfId="47784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3" xr:uid="{92C8B99C-E01B-4CF4-BD2E-E322BE33FB6E}"/>
    <cellStyle name="SAPBEXaggDataEmph 18 9" xfId="39307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8" xr:uid="{B717E3AF-2265-45C6-8590-2CED2DF0A0FF}"/>
    <cellStyle name="SAPBEXaggDataEmph 2 16" xfId="39812" xr:uid="{D0459C7D-B215-46E8-9126-9C3BC25A2698}"/>
    <cellStyle name="SAPBEXaggDataEmph 2 17" xfId="43363" xr:uid="{5DF90CB9-2267-4E4B-B9C6-9C1A2FD716E3}"/>
    <cellStyle name="SAPBEXaggDataEmph 2 18" xfId="45592" xr:uid="{1EF16FCD-5F4A-4C90-876C-FC0CE89554E8}"/>
    <cellStyle name="SAPBEXaggDataEmph 2 2" xfId="2685" xr:uid="{00000000-0005-0000-0000-000018100000}"/>
    <cellStyle name="SAPBEXaggDataEmph 2 2 10" xfId="40131" xr:uid="{7FA1A7E2-A8FB-45A8-95AE-B2D2C7FED7F9}"/>
    <cellStyle name="SAPBEXaggDataEmph 2 2 11" xfId="44633" xr:uid="{2FA6594F-52CC-43E4-9042-8BBB26529BE6}"/>
    <cellStyle name="SAPBEXaggDataEmph 2 2 12" xfId="44720" xr:uid="{8EFB1011-7049-442C-89E9-CFF9F19E8EA0}"/>
    <cellStyle name="SAPBEXaggDataEmph 2 2 2" xfId="4833" xr:uid="{00000000-0005-0000-0000-000019100000}"/>
    <cellStyle name="SAPBEXaggDataEmph 2 2 2 10" xfId="45624" xr:uid="{CC1DDEBA-59A5-4D14-BB62-67D4F0812AA2}"/>
    <cellStyle name="SAPBEXaggDataEmph 2 2 2 11" xfId="47942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9" xr:uid="{09EBDA67-A55E-428A-9523-A02A3FC8117E}"/>
    <cellStyle name="SAPBEXaggDataEmph 2 2 2 9" xfId="43434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5" xr:uid="{BB4C8C10-8659-4692-BDB7-CCA1AA28B7DF}"/>
    <cellStyle name="SAPBEXaggDataEmph 2 3" xfId="2684" xr:uid="{00000000-0005-0000-0000-000031100000}"/>
    <cellStyle name="SAPBEXaggDataEmph 2 3 10" xfId="39027" xr:uid="{5F709628-29E4-4C20-B43C-C9942DF59CCF}"/>
    <cellStyle name="SAPBEXaggDataEmph 2 3 11" xfId="46682" xr:uid="{115D456A-CE91-490B-B6DE-F9EAFD05D795}"/>
    <cellStyle name="SAPBEXaggDataEmph 2 3 12" xfId="48998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9" xr:uid="{12FCB862-B3ED-47BE-88BE-E3327C7856CB}"/>
    <cellStyle name="SAPBEXaggDataEmph 2 4" xfId="4834" xr:uid="{00000000-0005-0000-0000-00003F100000}"/>
    <cellStyle name="SAPBEXaggDataEmph 2 4 10" xfId="43400" xr:uid="{4C2F67C5-0956-44A4-90B5-7ACBE005FBF7}"/>
    <cellStyle name="SAPBEXaggDataEmph 2 4 11" xfId="45589" xr:uid="{1DD23B89-33A7-4480-A9A8-624C3214D36F}"/>
    <cellStyle name="SAPBEXaggDataEmph 2 4 12" xfId="47910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7" xr:uid="{137726B0-80B3-48A1-8E85-03089597F819}"/>
    <cellStyle name="SAPBEXaggDataEmph 2 4 9" xfId="38817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9" xr:uid="{10BEFF25-D695-4CF3-9DCF-ED876B07BBFB}"/>
    <cellStyle name="SAPBEXaggDataEmph 25" xfId="43362" xr:uid="{03512268-D004-45AD-BE7E-B3FD1E4A590F}"/>
    <cellStyle name="SAPBEXaggDataEmph 26" xfId="46770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9" xr:uid="{7BF521BA-E4C3-42A4-B81D-71D1E2F5F973}"/>
    <cellStyle name="SAPBEXaggDataEmph 3 12" xfId="41269" xr:uid="{F7B252B3-3E40-450B-AD7A-E9F437290BA8}"/>
    <cellStyle name="SAPBEXaggDataEmph 3 13" xfId="44632" xr:uid="{154DF492-488A-4C31-9F23-B32F41C61038}"/>
    <cellStyle name="SAPBEXaggDataEmph 3 14" xfId="40949" xr:uid="{D5049D9C-4068-4173-9414-BB552A712D5F}"/>
    <cellStyle name="SAPBEXaggDataEmph 3 2" xfId="1983" xr:uid="{00000000-0005-0000-0000-000060100000}"/>
    <cellStyle name="SAPBEXaggDataEmph 3 2 10" xfId="44631" xr:uid="{1D66168A-FC1B-41B2-AA66-1848E832C5F1}"/>
    <cellStyle name="SAPBEXaggDataEmph 3 2 11" xfId="43281" xr:uid="{482D5BA7-35E6-4559-B407-A80A144B39ED}"/>
    <cellStyle name="SAPBEXaggDataEmph 3 2 2" xfId="4831" xr:uid="{00000000-0005-0000-0000-000061100000}"/>
    <cellStyle name="SAPBEXaggDataEmph 3 2 2 10" xfId="45626" xr:uid="{4EB7C27B-3CB2-4B44-82D4-228F1BF63590}"/>
    <cellStyle name="SAPBEXaggDataEmph 3 2 2 11" xfId="47944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7" xr:uid="{FBBADA01-4E81-40CD-8D5D-91FCE935B98D}"/>
    <cellStyle name="SAPBEXaggDataEmph 3 2 2 9" xfId="43436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30" xr:uid="{48ABF3E5-15DA-497E-95F8-71326A58705A}"/>
    <cellStyle name="SAPBEXaggDataEmph 3 2 9" xfId="40132" xr:uid="{C8A0D05C-9D87-4084-82EB-236101A90478}"/>
    <cellStyle name="SAPBEXaggDataEmph 3 3" xfId="4832" xr:uid="{00000000-0005-0000-0000-000078100000}"/>
    <cellStyle name="SAPBEXaggDataEmph 3 3 10" xfId="44495" xr:uid="{02E3546E-3EDB-475D-93C2-22F853DD0201}"/>
    <cellStyle name="SAPBEXaggDataEmph 3 3 11" xfId="46683" xr:uid="{742B8747-40D2-4BFC-A27C-42EB136597CA}"/>
    <cellStyle name="SAPBEXaggDataEmph 3 3 12" xfId="48999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4" xr:uid="{96631660-0528-44AB-A0DA-DBA0E13ACF72}"/>
    <cellStyle name="SAPBEXaggDataEmph 3 3 2 4" xfId="42400" xr:uid="{9DD184E7-4A6F-417E-BEFC-587D291BCFEB}"/>
    <cellStyle name="SAPBEXaggDataEmph 3 3 2 5" xfId="44868" xr:uid="{A35B7F3C-9471-41F0-AA4D-DD600851F1CA}"/>
    <cellStyle name="SAPBEXaggDataEmph 3 3 2 6" xfId="46932" xr:uid="{EFADA657-98EE-4665-B193-51EF4C539049}"/>
    <cellStyle name="SAPBEXaggDataEmph 3 3 2 7" xfId="49234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80" xr:uid="{528792D6-5147-4603-85D8-49D56679C591}"/>
    <cellStyle name="SAPBEXaggDataEmph 3 3 9" xfId="39026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60" xr:uid="{BC35CB07-0D74-498D-AC55-5D201AAED60D}"/>
    <cellStyle name="SAPBEXaggDataEmph 3 4 4" xfId="38788" xr:uid="{B995DD65-97E9-4CD0-8CA6-830C6FD869AB}"/>
    <cellStyle name="SAPBEXaggDataEmph 3 4 5" xfId="43435" xr:uid="{D2B07638-9578-4D11-9E2D-7E899112E6C9}"/>
    <cellStyle name="SAPBEXaggDataEmph 3 4 6" xfId="45625" xr:uid="{72372BE5-592A-4584-92C5-43E8FA64D386}"/>
    <cellStyle name="SAPBEXaggDataEmph 3 4 7" xfId="47943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4" xr:uid="{D3BA1525-0708-4188-8150-40D360B0FDB5}"/>
    <cellStyle name="SAPBEXaggDataEmph 4 13" xfId="41270" xr:uid="{6C11C332-B057-4557-81D7-3EFB204A76BD}"/>
    <cellStyle name="SAPBEXaggDataEmph 4 14" xfId="44630" xr:uid="{732A198C-48FD-4389-8910-00221A207340}"/>
    <cellStyle name="SAPBEXaggDataEmph 4 15" xfId="44724" xr:uid="{2C9804A3-DEEC-46B3-879E-43323A0CDA64}"/>
    <cellStyle name="SAPBEXaggDataEmph 4 2" xfId="2688" xr:uid="{00000000-0005-0000-0000-000091100000}"/>
    <cellStyle name="SAPBEXaggDataEmph 4 2 10" xfId="44629" xr:uid="{42DA6CB9-EE8F-4033-AC40-427EB3DD600B}"/>
    <cellStyle name="SAPBEXaggDataEmph 4 2 11" xfId="44497" xr:uid="{FE2D2998-5263-4FEF-862B-978480613A30}"/>
    <cellStyle name="SAPBEXaggDataEmph 4 2 2" xfId="4829" xr:uid="{00000000-0005-0000-0000-000092100000}"/>
    <cellStyle name="SAPBEXaggDataEmph 4 2 2 10" xfId="45628" xr:uid="{A1349A8E-AF67-46FC-B995-601C8E3E7B0B}"/>
    <cellStyle name="SAPBEXaggDataEmph 4 2 2 11" xfId="47946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5" xr:uid="{20E381B9-CA60-48BA-B62F-B9B93EF4AF51}"/>
    <cellStyle name="SAPBEXaggDataEmph 4 2 2 9" xfId="43438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3" xr:uid="{6F37C972-2CA9-49C8-B217-7E7D51ECCA72}"/>
    <cellStyle name="SAPBEXaggDataEmph 4 2 9" xfId="40133" xr:uid="{641B2A24-CE6A-4A17-8DF1-B487E02F3292}"/>
    <cellStyle name="SAPBEXaggDataEmph 4 3" xfId="2687" xr:uid="{00000000-0005-0000-0000-0000A9100000}"/>
    <cellStyle name="SAPBEXaggDataEmph 4 3 10" xfId="43437" xr:uid="{3EAF678B-778E-4A22-936F-3A6B225B3F77}"/>
    <cellStyle name="SAPBEXaggDataEmph 4 3 11" xfId="45627" xr:uid="{BD9C0AB8-B329-4551-A82C-587B9201F014}"/>
    <cellStyle name="SAPBEXaggDataEmph 4 3 12" xfId="47945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6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1" xr:uid="{4AF1C082-7011-4015-AFE9-E34BAD3D1BD1}"/>
    <cellStyle name="SAPBEXaggDataEmph 5 11" xfId="40466" xr:uid="{84172C9D-F396-44E5-A83A-AC4A187C3E4D}"/>
    <cellStyle name="SAPBEXaggDataEmph 5 12" xfId="44725" xr:uid="{C5E4B5A6-81EE-48E5-8563-C7064A085D7D}"/>
    <cellStyle name="SAPBEXaggDataEmph 5 2" xfId="2690" xr:uid="{00000000-0005-0000-0000-0000CF100000}"/>
    <cellStyle name="SAPBEXaggDataEmph 5 2 10" xfId="39326" xr:uid="{6478C51E-0178-41BC-92F5-1259360C9548}"/>
    <cellStyle name="SAPBEXaggDataEmph 5 2 11" xfId="39815" xr:uid="{F1472636-9752-42B4-B4F7-20E8A60CBA83}"/>
    <cellStyle name="SAPBEXaggDataEmph 5 2 2" xfId="4827" xr:uid="{00000000-0005-0000-0000-0000D0100000}"/>
    <cellStyle name="SAPBEXaggDataEmph 5 2 2 10" xfId="45630" xr:uid="{1FCFF03F-90CD-47D4-9079-133C10C5CCC0}"/>
    <cellStyle name="SAPBEXaggDataEmph 5 2 2 11" xfId="47948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3" xr:uid="{8B1C979A-8CEA-45C7-86C6-432D8D51A2BC}"/>
    <cellStyle name="SAPBEXaggDataEmph 5 2 2 9" xfId="43440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2" xr:uid="{2F57037B-4134-4F9E-AA3E-D3B606A42D1E}"/>
    <cellStyle name="SAPBEXaggDataEmph 5 2 9" xfId="40134" xr:uid="{1225DC96-DEDE-468B-A482-66FE4927769B}"/>
    <cellStyle name="SAPBEXaggDataEmph 5 3" xfId="4828" xr:uid="{00000000-0005-0000-0000-0000E7100000}"/>
    <cellStyle name="SAPBEXaggDataEmph 5 3 10" xfId="45629" xr:uid="{F2D6BACC-F6D7-4DFE-BE91-E92556137DB9}"/>
    <cellStyle name="SAPBEXaggDataEmph 5 3 11" xfId="47947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4" xr:uid="{E00490E7-7BFA-4170-A058-D7FDC9D346E9}"/>
    <cellStyle name="SAPBEXaggDataEmph 5 3 9" xfId="43439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8" xr:uid="{72C3B0F2-9158-44CB-8502-241E180C0E7A}"/>
    <cellStyle name="SAPBEXaggDataEmph 6" xfId="2691" xr:uid="{00000000-0005-0000-0000-0000FE100000}"/>
    <cellStyle name="SAPBEXaggDataEmph 6 10" xfId="41272" xr:uid="{FD48C601-5AAD-4576-AD19-896565C52FC8}"/>
    <cellStyle name="SAPBEXaggDataEmph 6 11" xfId="39325" xr:uid="{9480150A-9DBC-42D7-B0AA-A29D85EC4069}"/>
    <cellStyle name="SAPBEXaggDataEmph 6 12" xfId="43283" xr:uid="{5DFA50AD-8DE8-4483-995A-717568B1BD37}"/>
    <cellStyle name="SAPBEXaggDataEmph 6 2" xfId="2692" xr:uid="{00000000-0005-0000-0000-0000FF100000}"/>
    <cellStyle name="SAPBEXaggDataEmph 6 2 10" xfId="44628" xr:uid="{0C870709-40B7-43CA-B526-B34BC3EB78EB}"/>
    <cellStyle name="SAPBEXaggDataEmph 6 2 11" xfId="40952" xr:uid="{4C499712-EDDB-48DC-9395-FC2CF4C495F8}"/>
    <cellStyle name="SAPBEXaggDataEmph 6 2 2" xfId="4825" xr:uid="{00000000-0005-0000-0000-000000110000}"/>
    <cellStyle name="SAPBEXaggDataEmph 6 2 2 10" xfId="45632" xr:uid="{CE2CC97D-5DA1-4308-8B30-23176F578991}"/>
    <cellStyle name="SAPBEXaggDataEmph 6 2 2 11" xfId="47950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1" xr:uid="{BB52C210-0905-4D43-B3D0-9914D8654B44}"/>
    <cellStyle name="SAPBEXaggDataEmph 6 2 2 9" xfId="43442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1" xr:uid="{BBD08B1A-8CE1-4E7F-BC78-3CF48762A98A}"/>
    <cellStyle name="SAPBEXaggDataEmph 6 2 9" xfId="38287" xr:uid="{1F20485D-2607-4511-9A27-0420FE5C9034}"/>
    <cellStyle name="SAPBEXaggDataEmph 6 3" xfId="4826" xr:uid="{00000000-0005-0000-0000-000017110000}"/>
    <cellStyle name="SAPBEXaggDataEmph 6 3 10" xfId="45631" xr:uid="{0962A161-86EC-4816-AEAD-0739B5D57BCA}"/>
    <cellStyle name="SAPBEXaggDataEmph 6 3 11" xfId="47949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2" xr:uid="{488D5CAB-5814-47B8-B559-F8AABD48D407}"/>
    <cellStyle name="SAPBEXaggDataEmph 6 3 9" xfId="43441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7" xr:uid="{865572D6-0A5B-43B1-8DFD-C8341DCFBC45}"/>
    <cellStyle name="SAPBEXaggDataEmph 7" xfId="2693" xr:uid="{00000000-0005-0000-0000-00002E110000}"/>
    <cellStyle name="SAPBEXaggDataEmph 7 10" xfId="40135" xr:uid="{23978DD1-66EB-4F03-9AE5-DAA268B98945}"/>
    <cellStyle name="SAPBEXaggDataEmph 7 11" xfId="44627" xr:uid="{164DD49C-0D19-46E7-8590-F3EACDEFD80F}"/>
    <cellStyle name="SAPBEXaggDataEmph 7 12" xfId="40951" xr:uid="{AF1A9CB8-8369-4D58-8F80-600CEF00A904}"/>
    <cellStyle name="SAPBEXaggDataEmph 7 2" xfId="2694" xr:uid="{00000000-0005-0000-0000-00002F110000}"/>
    <cellStyle name="SAPBEXaggDataEmph 7 2 10" xfId="44626" xr:uid="{8B0FB343-16E9-45A0-A73B-7AA5E17BDD6A}"/>
    <cellStyle name="SAPBEXaggDataEmph 7 2 11" xfId="44500" xr:uid="{5CD4A1FE-0DF8-4C9E-9DD0-130CB6482546}"/>
    <cellStyle name="SAPBEXaggDataEmph 7 2 2" xfId="4823" xr:uid="{00000000-0005-0000-0000-000030110000}"/>
    <cellStyle name="SAPBEXaggDataEmph 7 2 2 10" xfId="45634" xr:uid="{F6DED14C-9E23-41BE-A6D1-5408B2F214A2}"/>
    <cellStyle name="SAPBEXaggDataEmph 7 2 2 11" xfId="47952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9" xr:uid="{8E3A314A-308C-4C2E-ABA1-BFFAA5B3A406}"/>
    <cellStyle name="SAPBEXaggDataEmph 7 2 2 9" xfId="43444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90" xr:uid="{AD6F797A-D5CD-4277-8CB4-B06EFFEA8E5C}"/>
    <cellStyle name="SAPBEXaggDataEmph 7 2 9" xfId="41273" xr:uid="{5D9A3120-F5E2-4553-807C-EAB7ADD82F3B}"/>
    <cellStyle name="SAPBEXaggDataEmph 7 3" xfId="4824" xr:uid="{00000000-0005-0000-0000-000047110000}"/>
    <cellStyle name="SAPBEXaggDataEmph 7 3 10" xfId="45633" xr:uid="{FEB48ADA-8E84-4FAC-B02A-52AFB3DAC0A0}"/>
    <cellStyle name="SAPBEXaggDataEmph 7 3 11" xfId="47951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80" xr:uid="{0E9890AC-4A20-455B-870F-EB3BBF4141A5}"/>
    <cellStyle name="SAPBEXaggDataEmph 7 3 9" xfId="43443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6" xr:uid="{E19C540C-7578-41DF-87C4-280EC1A6C861}"/>
    <cellStyle name="SAPBEXaggDataEmph 8" xfId="2695" xr:uid="{00000000-0005-0000-0000-00005E110000}"/>
    <cellStyle name="SAPBEXaggDataEmph 8 10" xfId="44625" xr:uid="{601BACCC-EFF3-4D9C-B38E-F4CE4A5D4B3F}"/>
    <cellStyle name="SAPBEXaggDataEmph 8 11" xfId="43285" xr:uid="{4BA31301-C6A9-41F3-BE2D-4746D13255E9}"/>
    <cellStyle name="SAPBEXaggDataEmph 8 2" xfId="4822" xr:uid="{00000000-0005-0000-0000-00005F110000}"/>
    <cellStyle name="SAPBEXaggDataEmph 8 2 10" xfId="45635" xr:uid="{66AFB58B-47F4-4D2D-B2EF-4B24BAA81CEB}"/>
    <cellStyle name="SAPBEXaggDataEmph 8 2 11" xfId="47953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8" xr:uid="{B8A817E2-C81E-402A-926B-C6756B1450BB}"/>
    <cellStyle name="SAPBEXaggDataEmph 8 2 9" xfId="43445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5" xr:uid="{91C60200-BFF1-4133-9303-653BD50F56F8}"/>
    <cellStyle name="SAPBEXaggDataEmph 8 9" xfId="40136" xr:uid="{A1A3F6F3-2B61-43BA-9A38-1783B37613F7}"/>
    <cellStyle name="SAPBEXaggDataEmph 9" xfId="2696" xr:uid="{00000000-0005-0000-0000-000076110000}"/>
    <cellStyle name="SAPBEXaggDataEmph 9 10" xfId="44624" xr:uid="{79AA893B-7E5A-4A9E-9761-666244A67047}"/>
    <cellStyle name="SAPBEXaggDataEmph 9 11" xfId="43284" xr:uid="{750EDAA6-9BEC-48FA-9542-6B5AEF4A3C37}"/>
    <cellStyle name="SAPBEXaggDataEmph 9 2" xfId="4821" xr:uid="{00000000-0005-0000-0000-000077110000}"/>
    <cellStyle name="SAPBEXaggDataEmph 9 2 10" xfId="45636" xr:uid="{2B05D24B-E0AF-4952-9A85-A8B91B122622}"/>
    <cellStyle name="SAPBEXaggDataEmph 9 2 11" xfId="47954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7" xr:uid="{2F485AFA-C9AF-4558-A1D4-82141609448D}"/>
    <cellStyle name="SAPBEXaggDataEmph 9 2 9" xfId="43446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9" xr:uid="{7D7F9D3C-DCA3-4C5C-9025-5624D8495164}"/>
    <cellStyle name="SAPBEXaggDataEmph 9 9" xfId="41274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8" xr:uid="{DA89F88C-F5F4-4E67-A9A5-76E26F6B1329}"/>
    <cellStyle name="SAPBEXaggItem 10 12" xfId="38947" xr:uid="{A0B3E987-F0D6-4504-B3B0-7B0A41D01A63}"/>
    <cellStyle name="SAPBEXaggItem 10 13" xfId="44623" xr:uid="{3CFD635F-71C6-42F1-B9DF-41B58AA69A10}"/>
    <cellStyle name="SAPBEXaggItem 10 14" xfId="39817" xr:uid="{443F1EB3-6B0B-47F3-9B44-328AFB1BECAC}"/>
    <cellStyle name="SAPBEXaggItem 10 2" xfId="2697" xr:uid="{00000000-0005-0000-0000-000092110000}"/>
    <cellStyle name="SAPBEXaggItem 10 2 10" xfId="43447" xr:uid="{AD8E7954-1CF0-4CF9-A697-C29414472CED}"/>
    <cellStyle name="SAPBEXaggItem 10 2 11" xfId="45637" xr:uid="{8467DD96-7991-4420-AB18-188ADB2A1702}"/>
    <cellStyle name="SAPBEXaggItem 10 2 12" xfId="47955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6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4" xr:uid="{DE818801-DB83-4C13-9B26-AA4379A42C30}"/>
    <cellStyle name="SAPBEXaggItem 11 12" xfId="41275" xr:uid="{BE1AF5AB-C36C-4E01-BD66-C16E731A1F3D}"/>
    <cellStyle name="SAPBEXaggItem 11 13" xfId="44622" xr:uid="{30D4B3A7-D6D1-46FA-88BC-110830A4E5E6}"/>
    <cellStyle name="SAPBEXaggItem 11 14" xfId="43287" xr:uid="{134117EA-D85A-42AA-86A6-25D1BDF12270}"/>
    <cellStyle name="SAPBEXaggItem 11 2" xfId="2698" xr:uid="{00000000-0005-0000-0000-0000BB110000}"/>
    <cellStyle name="SAPBEXaggItem 11 2 10" xfId="43448" xr:uid="{C87FA668-861C-4048-9BC3-A10F3D16F5C4}"/>
    <cellStyle name="SAPBEXaggItem 11 2 11" xfId="45638" xr:uid="{9E9601DD-2759-4A47-B7D4-2893E526091F}"/>
    <cellStyle name="SAPBEXaggItem 11 2 12" xfId="47956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5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7" xr:uid="{57EB0BDF-EF59-4EFD-87C8-94EFD5CC48CD}"/>
    <cellStyle name="SAPBEXaggItem 12 12" xfId="40137" xr:uid="{D7607C7F-4B61-4744-9397-9C2CAAA3D81D}"/>
    <cellStyle name="SAPBEXaggItem 12 13" xfId="44621" xr:uid="{FB7DC013-A8B4-4DAE-B4D0-E1F7138D13EB}"/>
    <cellStyle name="SAPBEXaggItem 12 14" xfId="40954" xr:uid="{9846C0D9-9DAB-4C72-877A-78043D9E5354}"/>
    <cellStyle name="SAPBEXaggItem 12 2" xfId="2699" xr:uid="{00000000-0005-0000-0000-0000DF110000}"/>
    <cellStyle name="SAPBEXaggItem 12 2 10" xfId="43449" xr:uid="{2FA81E62-D751-4856-9669-713A1977F8D9}"/>
    <cellStyle name="SAPBEXaggItem 12 2 11" xfId="45639" xr:uid="{5428EF8D-B381-4BF4-952D-6EBAE370144E}"/>
    <cellStyle name="SAPBEXaggItem 12 2 12" xfId="47957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4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20" xr:uid="{7E52732C-CF63-462D-B321-6B188D7C9944}"/>
    <cellStyle name="SAPBEXaggItem 13 11" xfId="44727" xr:uid="{2DE46F74-7EF3-4E08-B795-EE7D44EE0E17}"/>
    <cellStyle name="SAPBEXaggItem 13 2" xfId="4817" xr:uid="{00000000-0005-0000-0000-000002120000}"/>
    <cellStyle name="SAPBEXaggItem 13 2 10" xfId="45640" xr:uid="{AC1CF655-3FC2-4D6C-BF1C-761E10341D3A}"/>
    <cellStyle name="SAPBEXaggItem 13 2 11" xfId="47958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3" xr:uid="{78447C08-52E8-4F92-AC87-4C4B70580C20}"/>
    <cellStyle name="SAPBEXaggItem 13 2 9" xfId="43450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3" xr:uid="{C0B9E654-119C-41A9-9AC7-6050C9047FA0}"/>
    <cellStyle name="SAPBEXaggItem 13 9" xfId="41276" xr:uid="{AA60C15D-D1C1-4BCD-82EE-1AF63B2A19E1}"/>
    <cellStyle name="SAPBEXaggItem 14" xfId="2701" xr:uid="{00000000-0005-0000-0000-000019120000}"/>
    <cellStyle name="SAPBEXaggItem 14 10" xfId="44619" xr:uid="{B7AC8AC0-2544-4543-8BEB-6948B3B42CC7}"/>
    <cellStyle name="SAPBEXaggItem 14 11" xfId="43288" xr:uid="{30313D29-F041-4852-BBDF-B6C8D136C7B6}"/>
    <cellStyle name="SAPBEXaggItem 14 2" xfId="4816" xr:uid="{00000000-0005-0000-0000-00001A120000}"/>
    <cellStyle name="SAPBEXaggItem 14 2 10" xfId="45641" xr:uid="{DE862800-489F-495F-BF8E-ADFB02A64FFB}"/>
    <cellStyle name="SAPBEXaggItem 14 2 11" xfId="47959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2" xr:uid="{B4631DF9-0F41-4550-93DE-106B249DF375}"/>
    <cellStyle name="SAPBEXaggItem 14 2 9" xfId="43451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6" xr:uid="{3F6E335F-5568-4656-894A-A18CF6766FD0}"/>
    <cellStyle name="SAPBEXaggItem 14 9" xfId="40138" xr:uid="{BE4792B9-CE2E-4092-87A2-8EEE6DA90433}"/>
    <cellStyle name="SAPBEXaggItem 15" xfId="2702" xr:uid="{00000000-0005-0000-0000-000031120000}"/>
    <cellStyle name="SAPBEXaggItem 15 10" xfId="44618" xr:uid="{732792AC-3766-4061-A086-EB0CE417E4EF}"/>
    <cellStyle name="SAPBEXaggItem 15 11" xfId="44486" xr:uid="{C424E95A-754C-4CCE-8133-CDF7855D3451}"/>
    <cellStyle name="SAPBEXaggItem 15 2" xfId="4815" xr:uid="{00000000-0005-0000-0000-000032120000}"/>
    <cellStyle name="SAPBEXaggItem 15 2 10" xfId="45642" xr:uid="{22CC32DD-545A-4222-ACC9-54632FB715A7}"/>
    <cellStyle name="SAPBEXaggItem 15 2 11" xfId="47960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1" xr:uid="{62609FBE-DEDE-4AE3-803F-4916A508DFF8}"/>
    <cellStyle name="SAPBEXaggItem 15 2 9" xfId="43452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1" xr:uid="{B7F0F07E-0AA8-466F-A601-BDD3D57FF730}"/>
    <cellStyle name="SAPBEXaggItem 15 9" xfId="41277" xr:uid="{0F2E53B8-0BFA-4F56-8F1C-F35AAF73B1AB}"/>
    <cellStyle name="SAPBEXaggItem 16" xfId="2703" xr:uid="{00000000-0005-0000-0000-000049120000}"/>
    <cellStyle name="SAPBEXaggItem 16 10" xfId="44617" xr:uid="{05E5B3AA-9BCC-40CF-92BB-8FF19B5DAE19}"/>
    <cellStyle name="SAPBEXaggItem 16 11" xfId="41292" xr:uid="{48D7C130-A3ED-48BD-9EBF-DD733C9B0E3F}"/>
    <cellStyle name="SAPBEXaggItem 16 2" xfId="4814" xr:uid="{00000000-0005-0000-0000-00004A120000}"/>
    <cellStyle name="SAPBEXaggItem 16 2 10" xfId="45643" xr:uid="{6D7B3CB5-6E4D-44E7-B2A2-8B8DF1DF9348}"/>
    <cellStyle name="SAPBEXaggItem 16 2 11" xfId="47961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2" xr:uid="{18FC59C4-676F-4217-9C20-486401BEB26E}"/>
    <cellStyle name="SAPBEXaggItem 16 2 9" xfId="43453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2" xr:uid="{CA7CEF07-5C7D-4247-8082-4AF2B8C80238}"/>
    <cellStyle name="SAPBEXaggItem 16 9" xfId="40139" xr:uid="{008B3D4A-3F0C-4E00-9CFB-27BE84641CD1}"/>
    <cellStyle name="SAPBEXaggItem 17" xfId="4912" xr:uid="{00000000-0005-0000-0000-000061120000}"/>
    <cellStyle name="SAPBEXaggItem 17 10" xfId="46674" xr:uid="{334AAA86-185F-44BC-B802-12AA12AFE831}"/>
    <cellStyle name="SAPBEXaggItem 17 11" xfId="48991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1" xr:uid="{0A8B9B19-5D40-4D3C-8B8E-23427CC8CDB9}"/>
    <cellStyle name="SAPBEXaggItem 17 9" xfId="44485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5" xr:uid="{618F4F6D-C2BC-48B5-84A2-65F49009AFE6}"/>
    <cellStyle name="SAPBEXaggItem 18 4" xfId="39306" xr:uid="{79845CD6-1E39-4EFF-B90B-C8FE52A8BD8B}"/>
    <cellStyle name="SAPBEXaggItem 18 5" xfId="45464" xr:uid="{78426EBB-BD81-4051-9782-CBCBB9C6A270}"/>
    <cellStyle name="SAPBEXaggItem 18 6" xfId="47786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7" xr:uid="{ECCEC3A7-665E-4C9E-9ABD-4C655E2A1531}"/>
    <cellStyle name="SAPBEXaggItem 2 14" xfId="40950" xr:uid="{61617677-E78F-4EB5-9EF2-4A700DF7EAAF}"/>
    <cellStyle name="SAPBEXaggItem 2 15" xfId="44564" xr:uid="{1BBEBEBD-A1DC-47CA-8582-EBD582CF8620}"/>
    <cellStyle name="SAPBEXaggItem 2 16" xfId="45591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5" xr:uid="{086270DC-3772-4C0D-B7D3-32D97A9DC595}"/>
    <cellStyle name="SAPBEXaggItem 2 2 13" xfId="41278" xr:uid="{30C99D6A-572D-4C54-9298-32E646269094}"/>
    <cellStyle name="SAPBEXaggItem 2 2 14" xfId="44616" xr:uid="{669850B6-8301-48E4-9C8B-6EEE7F0C6EE4}"/>
    <cellStyle name="SAPBEXaggItem 2 2 15" xfId="43271" xr:uid="{6F95F46C-9FBB-4870-BA9E-58B0A907D14E}"/>
    <cellStyle name="SAPBEXaggItem 2 2 2" xfId="570" xr:uid="{00000000-0005-0000-0000-00007A120000}"/>
    <cellStyle name="SAPBEXaggItem 2 2 2 10" xfId="39025" xr:uid="{25D90E60-99E1-4C40-BF5E-C1A75DFBD976}"/>
    <cellStyle name="SAPBEXaggItem 2 2 2 11" xfId="46684" xr:uid="{CC6F12CD-C04B-49C3-B67F-498955A5D1B5}"/>
    <cellStyle name="SAPBEXaggItem 2 2 2 12" xfId="49000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1" xr:uid="{F6729173-0F7D-410D-BDD0-A77571AB98E3}"/>
    <cellStyle name="SAPBEXaggItem 2 2 3" xfId="2705" xr:uid="{00000000-0005-0000-0000-000083120000}"/>
    <cellStyle name="SAPBEXaggItem 2 2 3 10" xfId="43454" xr:uid="{0DB30CB7-4409-4EDA-AA3C-A754D24789EF}"/>
    <cellStyle name="SAPBEXaggItem 2 2 3 11" xfId="45644" xr:uid="{3F3F075B-B238-491B-B0B9-8915BE3870F4}"/>
    <cellStyle name="SAPBEXaggItem 2 2 3 12" xfId="47962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3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9" xr:uid="{99B441C9-838C-4E0F-B8C1-8ADF3D9DC093}"/>
    <cellStyle name="SAPBEXaggItem 2 3 11" xfId="45588" xr:uid="{9B841CC3-5251-407C-B570-452008DB3DD1}"/>
    <cellStyle name="SAPBEXaggItem 2 3 12" xfId="47909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8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8" xr:uid="{50E92A95-0072-41F8-9684-EFF32E522FFC}"/>
    <cellStyle name="SAPBEXaggItem 24" xfId="44563" xr:uid="{A6605A50-71CE-473C-8B58-DF96E3DD4ADD}"/>
    <cellStyle name="SAPBEXaggItem 25" xfId="44663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1" xr:uid="{277E615C-FFB7-4024-872B-5403A34CD7D7}"/>
    <cellStyle name="SAPBEXaggItem 3 14" xfId="40140" xr:uid="{199794F6-FE9A-4B0F-B23C-0EE089B473A7}"/>
    <cellStyle name="SAPBEXaggItem 3 15" xfId="44615" xr:uid="{49B3964E-950C-44F9-A56A-742778A7D4F6}"/>
    <cellStyle name="SAPBEXaggItem 3 16" xfId="41123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4" xr:uid="{0C33EECE-83A0-4065-AA03-5A097BD74A07}"/>
    <cellStyle name="SAPBEXaggItem 3 2 13" xfId="41279" xr:uid="{F4627E50-B5C7-4046-B5C5-40E492654FAC}"/>
    <cellStyle name="SAPBEXaggItem 3 2 14" xfId="44614" xr:uid="{208736B3-9F21-4526-9CA4-76E4F77C571F}"/>
    <cellStyle name="SAPBEXaggItem 3 2 15" xfId="43289" xr:uid="{7E69639D-F615-4667-83CE-A51CD39BE896}"/>
    <cellStyle name="SAPBEXaggItem 3 2 2" xfId="2707" xr:uid="{00000000-0005-0000-0000-0000DF120000}"/>
    <cellStyle name="SAPBEXaggItem 3 2 2 10" xfId="42240" xr:uid="{B9539872-D027-4C1D-9C54-AA8239B1F7A9}"/>
    <cellStyle name="SAPBEXaggItem 3 2 2 11" xfId="46779" xr:uid="{14740D94-0738-4BEE-91CC-6A064E8A12EC}"/>
    <cellStyle name="SAPBEXaggItem 3 2 2 12" xfId="49084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2" xr:uid="{A2043F00-A164-4B57-B0FC-308488A45B5F}"/>
    <cellStyle name="SAPBEXaggItem 3 2 3" xfId="4810" xr:uid="{00000000-0005-0000-0000-0000ED120000}"/>
    <cellStyle name="SAPBEXaggItem 3 2 3 10" xfId="45646" xr:uid="{69E18220-AABB-4643-9757-9DFF21FAD49A}"/>
    <cellStyle name="SAPBEXaggItem 3 2 3 11" xfId="47964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2" xr:uid="{16F93FA2-17AF-4B0F-9264-8CD742AAC556}"/>
    <cellStyle name="SAPBEXaggItem 3 2 3 9" xfId="43456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9" xr:uid="{9150DAE6-2013-49A8-8CDB-5F56F589A7F3}"/>
    <cellStyle name="SAPBEXaggItem 3 3 11" xfId="46778" xr:uid="{69D15E71-712C-4A94-B158-F04154F8F589}"/>
    <cellStyle name="SAPBEXaggItem 3 3 12" xfId="49083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1" xr:uid="{8BE5D257-FE9F-4F99-8A7F-2B8FBB18DC64}"/>
    <cellStyle name="SAPBEXaggItem 3 4" xfId="4811" xr:uid="{00000000-0005-0000-0000-000014130000}"/>
    <cellStyle name="SAPBEXaggItem 3 4 10" xfId="45645" xr:uid="{D6722076-0C36-4CC1-9ACA-74C1DFDB4A2A}"/>
    <cellStyle name="SAPBEXaggItem 3 4 11" xfId="47963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3" xr:uid="{56F40CEC-3FDB-45D2-9EFC-3AB55CF70427}"/>
    <cellStyle name="SAPBEXaggItem 3 4 9" xfId="43455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8" xr:uid="{ECD99C06-B401-4DEF-8EB5-EDEF41B32016}"/>
    <cellStyle name="SAPBEXaggItem 4 11" xfId="44613" xr:uid="{9375009B-2DD8-4C59-B749-B7714456DBE6}"/>
    <cellStyle name="SAPBEXaggItem 4 12" xfId="46759" xr:uid="{CC30F8A5-3163-4B61-A4B6-D9005389EC64}"/>
    <cellStyle name="SAPBEXaggItem 4 2" xfId="2708" xr:uid="{00000000-0005-0000-0000-00002C130000}"/>
    <cellStyle name="SAPBEXaggItem 4 2 10" xfId="40463" xr:uid="{7708F3F3-6FA4-4FA9-A309-502FBB9FF343}"/>
    <cellStyle name="SAPBEXaggItem 4 2 11" xfId="44501" xr:uid="{61130C97-E74F-4280-A6B7-5148742DE3DD}"/>
    <cellStyle name="SAPBEXaggItem 4 2 2" xfId="4808" xr:uid="{00000000-0005-0000-0000-00002D130000}"/>
    <cellStyle name="SAPBEXaggItem 4 2 2 10" xfId="45648" xr:uid="{87D50CD6-86E0-42E1-814B-342516B2E679}"/>
    <cellStyle name="SAPBEXaggItem 4 2 2 11" xfId="47966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6" xr:uid="{8ABB909D-0AB3-4F10-BC6B-0369C72040EE}"/>
    <cellStyle name="SAPBEXaggItem 4 2 2 9" xfId="43458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3" xr:uid="{D4DD4979-FF7C-4550-9F79-7A74E1A2C355}"/>
    <cellStyle name="SAPBEXaggItem 4 2 9" xfId="40141" xr:uid="{F7D21288-EED5-4904-A114-5EE07964B74F}"/>
    <cellStyle name="SAPBEXaggItem 4 3" xfId="4809" xr:uid="{00000000-0005-0000-0000-000044130000}"/>
    <cellStyle name="SAPBEXaggItem 4 3 10" xfId="45647" xr:uid="{232CB88A-835E-4347-B044-ECC1A1F2CDE8}"/>
    <cellStyle name="SAPBEXaggItem 4 3 11" xfId="47965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7" xr:uid="{D7DDD271-AFBD-49D3-9D42-B9A062BF3F9B}"/>
    <cellStyle name="SAPBEXaggItem 4 3 9" xfId="43457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20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9" xr:uid="{F1F4BC5D-3730-49F1-9A8E-8512263E591B}"/>
    <cellStyle name="SAPBEXaggItem 5 13" xfId="41280" xr:uid="{65E91E03-0876-46D3-B405-779E7C9BE2B8}"/>
    <cellStyle name="SAPBEXaggItem 5 14" xfId="44612" xr:uid="{EF0FAFAF-868F-4E50-9913-29855C92329E}"/>
    <cellStyle name="SAPBEXaggItem 5 15" xfId="44731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2" xr:uid="{8F83FF03-9C5F-432E-97AC-DAC1DAE1127F}"/>
    <cellStyle name="SAPBEXaggItem 5 2 12" xfId="40142" xr:uid="{AEA41EDA-5651-40BC-A93C-BD692B89C1E1}"/>
    <cellStyle name="SAPBEXaggItem 5 2 13" xfId="44611" xr:uid="{C6CDF007-110B-4D65-A26E-F3457A7D9F02}"/>
    <cellStyle name="SAPBEXaggItem 5 2 14" xfId="41124" xr:uid="{3746D6A9-8443-4C8E-94D4-02D18DD63874}"/>
    <cellStyle name="SAPBEXaggItem 5 2 2" xfId="2710" xr:uid="{00000000-0005-0000-0000-000060130000}"/>
    <cellStyle name="SAPBEXaggItem 5 2 2 10" xfId="43460" xr:uid="{4ED6C350-6E31-49B6-A56C-FB3CCCC35AEF}"/>
    <cellStyle name="SAPBEXaggItem 5 2 2 11" xfId="45650" xr:uid="{1ECF3453-2852-4A41-B0DF-C8CF1B1BE90C}"/>
    <cellStyle name="SAPBEXaggItem 5 2 2 12" xfId="47968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2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1" xr:uid="{4FAAE4D9-3C1E-4B7C-9620-03A5C3A4B6B1}"/>
    <cellStyle name="SAPBEXaggItem 5 3 11" xfId="44719" xr:uid="{B7FBF335-A226-4AD5-9CBA-6909BC2180F8}"/>
    <cellStyle name="SAPBEXaggItem 5 3 12" xfId="46780" xr:uid="{9BB609C8-6951-446F-BBD6-7FB712B9B392}"/>
    <cellStyle name="SAPBEXaggItem 5 3 13" xfId="49085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2" xr:uid="{AB58CB69-FA28-4871-A1C2-B9775CF19686}"/>
    <cellStyle name="SAPBEXaggItem 5 3 2 4" xfId="42419" xr:uid="{B69E4354-D60A-4B4A-9D9C-B1F620B25966}"/>
    <cellStyle name="SAPBEXaggItem 5 3 2 5" xfId="44887" xr:uid="{98691BDF-4028-4505-9C48-D60E8FF465DC}"/>
    <cellStyle name="SAPBEXaggItem 5 3 2 6" xfId="46950" xr:uid="{B39B4480-9EEC-476F-97D3-3C0F084B08FD}"/>
    <cellStyle name="SAPBEXaggItem 5 3 2 7" xfId="49247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3" xr:uid="{4A8F0E4E-3F6A-459D-ADB2-E95166F0A942}"/>
    <cellStyle name="SAPBEXaggItem 5 4" xfId="4807" xr:uid="{00000000-0005-0000-0000-000090130000}"/>
    <cellStyle name="SAPBEXaggItem 5 4 10" xfId="45649" xr:uid="{3546115F-B0C7-41DC-BE26-BFA0FF236525}"/>
    <cellStyle name="SAPBEXaggItem 5 4 11" xfId="47967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1" xr:uid="{85698318-8937-49EE-89BF-59DF3F18D437}"/>
    <cellStyle name="SAPBEXaggItem 5 4 9" xfId="43459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8" xr:uid="{6DF38B48-7C1A-4172-85C2-765F64441D12}"/>
    <cellStyle name="SAPBEXaggItem 6 14" xfId="41281" xr:uid="{B8739417-BB6E-40A9-98E4-3F4CDFCD50C5}"/>
    <cellStyle name="SAPBEXaggItem 6 15" xfId="44610" xr:uid="{1B1BA2B8-BA2A-4450-9D40-F39E86954527}"/>
    <cellStyle name="SAPBEXaggItem 6 16" xfId="43290" xr:uid="{C614AA8A-6E20-4449-87EC-3F85AE2D214D}"/>
    <cellStyle name="SAPBEXaggItem 6 2" xfId="2712" xr:uid="{00000000-0005-0000-0000-0000A8130000}"/>
    <cellStyle name="SAPBEXaggItem 6 2 10" xfId="44609" xr:uid="{A80ABAB9-891C-4405-9447-B10EB12CE593}"/>
    <cellStyle name="SAPBEXaggItem 6 2 11" xfId="44502" xr:uid="{AD9FA634-E74D-4937-8F68-FAF5B87E2601}"/>
    <cellStyle name="SAPBEXaggItem 6 2 2" xfId="4804" xr:uid="{00000000-0005-0000-0000-0000A9130000}"/>
    <cellStyle name="SAPBEXaggItem 6 2 2 10" xfId="45652" xr:uid="{B283B153-A282-4EB9-B2A1-79069C33CB32}"/>
    <cellStyle name="SAPBEXaggItem 6 2 2 11" xfId="47970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50" xr:uid="{2B8BFED2-DF1A-481E-9DF7-9C9FEAF73B9C}"/>
    <cellStyle name="SAPBEXaggItem 6 2 2 9" xfId="43462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1" xr:uid="{3CE56208-76E4-4ACF-8F5E-BD42A848060A}"/>
    <cellStyle name="SAPBEXaggItem 6 2 9" xfId="40143" xr:uid="{E4CDE954-C25E-49B6-9185-1AB80D016C2C}"/>
    <cellStyle name="SAPBEXaggItem 6 3" xfId="2711" xr:uid="{00000000-0005-0000-0000-0000C0130000}"/>
    <cellStyle name="SAPBEXaggItem 6 3 10" xfId="42242" xr:uid="{4BACD193-BA92-4712-9A11-4713D47E5EA2}"/>
    <cellStyle name="SAPBEXaggItem 6 3 11" xfId="46781" xr:uid="{ECEF5FDD-7A64-4E88-A015-7436CF21238F}"/>
    <cellStyle name="SAPBEXaggItem 6 3 12" xfId="49086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4" xr:uid="{863A3D96-1977-49C4-AA24-598592AF75CA}"/>
    <cellStyle name="SAPBEXaggItem 6 4" xfId="4805" xr:uid="{00000000-0005-0000-0000-0000CE130000}"/>
    <cellStyle name="SAPBEXaggItem 6 4 10" xfId="45651" xr:uid="{8439C2D8-D4AB-4277-A3C7-8130ED18F46A}"/>
    <cellStyle name="SAPBEXaggItem 6 4 11" xfId="47969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1" xr:uid="{1F2B33F7-CD13-4CD7-9B6B-8AB5088DC79C}"/>
    <cellStyle name="SAPBEXaggItem 6 4 9" xfId="43461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7" xr:uid="{51AEDBD4-C8C1-43CE-8E9A-2589ABBB66B8}"/>
    <cellStyle name="SAPBEXaggItem 7 13" xfId="41282" xr:uid="{40209B5D-BCCF-4342-88D0-503784FAE499}"/>
    <cellStyle name="SAPBEXaggItem 7 14" xfId="44608" xr:uid="{C06281BA-6422-4AF4-9914-10B2F63C40CF}"/>
    <cellStyle name="SAPBEXaggItem 7 15" xfId="44736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80" xr:uid="{42F58790-0D93-4B4B-85FE-81BC72BE55D4}"/>
    <cellStyle name="SAPBEXaggItem 7 2 12" xfId="40144" xr:uid="{5898364C-6A4C-4D0D-B682-0F54E0DDF65C}"/>
    <cellStyle name="SAPBEXaggItem 7 2 13" xfId="44607" xr:uid="{B4BDC6C0-AB9C-482F-BA15-7F6E5A393B42}"/>
    <cellStyle name="SAPBEXaggItem 7 2 14" xfId="39818" xr:uid="{3FC141C9-516A-446A-AB86-1255EC454A32}"/>
    <cellStyle name="SAPBEXaggItem 7 2 2" xfId="2714" xr:uid="{00000000-0005-0000-0000-0000EA130000}"/>
    <cellStyle name="SAPBEXaggItem 7 2 2 10" xfId="43464" xr:uid="{3CF56A4C-F015-4436-B556-03971D8EAB50}"/>
    <cellStyle name="SAPBEXaggItem 7 2 2 11" xfId="45654" xr:uid="{A2864B14-F29C-4218-A951-13BB2E5B5EE4}"/>
    <cellStyle name="SAPBEXaggItem 7 2 2 12" xfId="47972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8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3" xr:uid="{92838AA1-D72D-451C-9D89-C29D634D9C5D}"/>
    <cellStyle name="SAPBEXaggItem 7 3 11" xfId="44721" xr:uid="{66905860-66DA-46A3-9630-DA0DD4F09A99}"/>
    <cellStyle name="SAPBEXaggItem 7 3 12" xfId="46782" xr:uid="{5B8F1983-40B9-4729-A679-5F5C02D4781D}"/>
    <cellStyle name="SAPBEXaggItem 7 3 13" xfId="49087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3" xr:uid="{9B6573BF-36E3-4B6A-B8B1-D7B24D8AFBF8}"/>
    <cellStyle name="SAPBEXaggItem 7 3 2 4" xfId="42420" xr:uid="{2FB39C9C-36B8-4431-9EB8-FFEF08F696B2}"/>
    <cellStyle name="SAPBEXaggItem 7 3 2 5" xfId="44888" xr:uid="{A95B1336-184B-4AA2-8A9A-8AFEBEC61600}"/>
    <cellStyle name="SAPBEXaggItem 7 3 2 6" xfId="46951" xr:uid="{E04A396E-9942-4985-A185-8BFA4E477F1B}"/>
    <cellStyle name="SAPBEXaggItem 7 3 2 7" xfId="49248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5" xr:uid="{B4A16599-605F-42AB-9B23-76C88F83E590}"/>
    <cellStyle name="SAPBEXaggItem 7 4" xfId="4803" xr:uid="{00000000-0005-0000-0000-00001A140000}"/>
    <cellStyle name="SAPBEXaggItem 7 4 10" xfId="45653" xr:uid="{BD9B31A9-A3ED-4950-A902-87925B464D43}"/>
    <cellStyle name="SAPBEXaggItem 7 4 11" xfId="47971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9" xr:uid="{469B67E6-DC49-47F6-93E9-916E3B7D0311}"/>
    <cellStyle name="SAPBEXaggItem 7 4 9" xfId="43463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6" xr:uid="{337D86B3-9743-43A7-8919-21A9C2956040}"/>
    <cellStyle name="SAPBEXaggItem 8 13" xfId="41283" xr:uid="{C1A60E5E-70BE-4F46-8D0C-3F9AA1D2DF84}"/>
    <cellStyle name="SAPBEXaggItem 8 14" xfId="44606" xr:uid="{3F5C106E-391A-4B53-9730-C7820AC792B5}"/>
    <cellStyle name="SAPBEXaggItem 8 15" xfId="43291" xr:uid="{76E04471-C7EB-4EA6-8F6C-5F147119868E}"/>
    <cellStyle name="SAPBEXaggItem 8 2" xfId="581" xr:uid="{00000000-0005-0000-0000-000030140000}"/>
    <cellStyle name="SAPBEXaggItem 8 2 10" xfId="44722" xr:uid="{743F2449-DFF8-4B84-A6E6-E1EB3F4A39CD}"/>
    <cellStyle name="SAPBEXaggItem 8 2 11" xfId="46783" xr:uid="{F68F947D-0FAC-47B7-9FD2-870FF962694B}"/>
    <cellStyle name="SAPBEXaggItem 8 2 12" xfId="49088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1" xr:uid="{A0020480-8BEF-4FC0-A1E4-6FD5F161CF32}"/>
    <cellStyle name="SAPBEXaggItem 8 2 2 4" xfId="44889" xr:uid="{B70D4F8E-0C7C-4193-A411-07AA186C3747}"/>
    <cellStyle name="SAPBEXaggItem 8 2 2 5" xfId="46952" xr:uid="{F9E4725D-2FD5-4E02-8FA7-F4DE240D9CDE}"/>
    <cellStyle name="SAPBEXaggItem 8 2 2 6" xfId="49249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4" xr:uid="{8EB57383-F94E-4F4A-AF26-64AE685DD0BF}"/>
    <cellStyle name="SAPBEXaggItem 8 3" xfId="2715" xr:uid="{00000000-0005-0000-0000-000039140000}"/>
    <cellStyle name="SAPBEXaggItem 8 3 10" xfId="43465" xr:uid="{DE2B61E3-8BE1-4BD7-9480-CBA93F279AC8}"/>
    <cellStyle name="SAPBEXaggItem 8 3 11" xfId="45655" xr:uid="{B73B72A5-D338-48B6-AED4-6C33379E7E63}"/>
    <cellStyle name="SAPBEXaggItem 8 3 12" xfId="47973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7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9" xr:uid="{D79B45B1-95F9-4843-A72A-86A1C88B7222}"/>
    <cellStyle name="SAPBEXaggItem 9 13" xfId="40145" xr:uid="{4750FA47-B2E0-47CB-8E5C-920512169DEA}"/>
    <cellStyle name="SAPBEXaggItem 9 14" xfId="44605" xr:uid="{DF40887B-0E76-4F48-9AFF-F49617AD9425}"/>
    <cellStyle name="SAPBEXaggItem 9 15" xfId="44503" xr:uid="{FE4A1110-18A5-42F0-B7E9-AA85DD2BE3C0}"/>
    <cellStyle name="SAPBEXaggItem 9 2" xfId="583" xr:uid="{00000000-0005-0000-0000-00005D140000}"/>
    <cellStyle name="SAPBEXaggItem 9 2 10" xfId="44723" xr:uid="{DC56195D-9B25-41DF-A590-FDFD5417C1C5}"/>
    <cellStyle name="SAPBEXaggItem 9 2 11" xfId="46784" xr:uid="{0F63EB48-A2F7-42D3-96BF-F6B7B7761707}"/>
    <cellStyle name="SAPBEXaggItem 9 2 12" xfId="49089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2" xr:uid="{3DA48A79-CAE4-4733-B4E5-0426492CA556}"/>
    <cellStyle name="SAPBEXaggItem 9 2 2 4" xfId="44890" xr:uid="{28637E02-2AF0-4A88-8041-0B2B44E7E7FC}"/>
    <cellStyle name="SAPBEXaggItem 9 2 2 5" xfId="46953" xr:uid="{28F6DF10-A774-4612-B3D1-E08844184C87}"/>
    <cellStyle name="SAPBEXaggItem 9 2 2 6" xfId="49250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5" xr:uid="{97ED9106-AAAC-4A1F-B76E-E0A6EC14A149}"/>
    <cellStyle name="SAPBEXaggItem 9 3" xfId="2716" xr:uid="{00000000-0005-0000-0000-000066140000}"/>
    <cellStyle name="SAPBEXaggItem 9 3 10" xfId="43466" xr:uid="{FCCB8B60-400C-4CF0-988C-7783A6D22AF9}"/>
    <cellStyle name="SAPBEXaggItem 9 3 11" xfId="45656" xr:uid="{650E214A-E6C8-4C1B-831D-A37640A4E731}"/>
    <cellStyle name="SAPBEXaggItem 9 3 12" xfId="47974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6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4" xr:uid="{65B86070-B876-4446-B5B9-8ACB92858AFC}"/>
    <cellStyle name="SAPBEXaggItemX 10 11" xfId="43272" xr:uid="{DDA77C19-EDBD-4430-8912-FF5EF3C4AEF8}"/>
    <cellStyle name="SAPBEXaggItemX 10 2" xfId="4799" xr:uid="{00000000-0005-0000-0000-00008A140000}"/>
    <cellStyle name="SAPBEXaggItemX 10 2 10" xfId="45657" xr:uid="{A09AF77A-95F2-4D08-8328-881CE1E4488C}"/>
    <cellStyle name="SAPBEXaggItemX 10 2 11" xfId="47975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5" xr:uid="{C1DE7EC8-41F9-4628-A53A-00A1F0745715}"/>
    <cellStyle name="SAPBEXaggItemX 10 2 9" xfId="43467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8" xr:uid="{D5ADABBB-EFDB-4B14-8224-F156C157AB36}"/>
    <cellStyle name="SAPBEXaggItemX 10 9" xfId="40146" xr:uid="{F2F44195-A262-4738-BABB-A92B037AF6DE}"/>
    <cellStyle name="SAPBEXaggItemX 11" xfId="2719" xr:uid="{00000000-0005-0000-0000-0000A1140000}"/>
    <cellStyle name="SAPBEXaggItemX 11 10" xfId="44603" xr:uid="{DC11F858-D1BA-42C2-BCE0-AF7ECB68B3F6}"/>
    <cellStyle name="SAPBEXaggItemX 11 11" xfId="40956" xr:uid="{F8FDDB44-A7FF-4109-B640-83DED995E84E}"/>
    <cellStyle name="SAPBEXaggItemX 11 2" xfId="4798" xr:uid="{00000000-0005-0000-0000-0000A2140000}"/>
    <cellStyle name="SAPBEXaggItemX 11 2 10" xfId="45658" xr:uid="{D25C529A-11C7-4664-B4FC-D6DB11A97FB6}"/>
    <cellStyle name="SAPBEXaggItemX 11 2 11" xfId="47976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4" xr:uid="{7D789738-7C5D-4668-9556-D880309D1B66}"/>
    <cellStyle name="SAPBEXaggItemX 11 2 9" xfId="43468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4" xr:uid="{14D22255-9998-4E9E-A50E-62AC890AD02B}"/>
    <cellStyle name="SAPBEXaggItemX 11 9" xfId="41284" xr:uid="{8251C0FC-4BB5-4AF0-AE3F-A06FA551F5FB}"/>
    <cellStyle name="SAPBEXaggItemX 12" xfId="2720" xr:uid="{00000000-0005-0000-0000-0000B9140000}"/>
    <cellStyle name="SAPBEXaggItemX 12 10" xfId="40464" xr:uid="{6200678E-42DE-4B9C-B5E3-E9D10A23CD0D}"/>
    <cellStyle name="SAPBEXaggItemX 12 11" xfId="43293" xr:uid="{83107E56-2000-46B7-B7FD-8848F3856368}"/>
    <cellStyle name="SAPBEXaggItemX 12 2" xfId="4797" xr:uid="{00000000-0005-0000-0000-0000BA140000}"/>
    <cellStyle name="SAPBEXaggItemX 12 2 10" xfId="45659" xr:uid="{236DFE72-74A8-4FF2-A7D3-29C03D6AB3D0}"/>
    <cellStyle name="SAPBEXaggItemX 12 2 11" xfId="47977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3" xr:uid="{CCD81068-E90A-4E61-9123-1D0040C7BB0E}"/>
    <cellStyle name="SAPBEXaggItemX 12 2 9" xfId="43469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5" xr:uid="{E5F0CA75-A4EA-4120-B8A7-E74E67518BCC}"/>
    <cellStyle name="SAPBEXaggItemX 12 9" xfId="40147" xr:uid="{C951C4E7-2770-49F6-9BF8-D2E2F8CE7F82}"/>
    <cellStyle name="SAPBEXaggItemX 13" xfId="2721" xr:uid="{00000000-0005-0000-0000-0000D1140000}"/>
    <cellStyle name="SAPBEXaggItemX 13 10" xfId="44602" xr:uid="{5259C9BA-9707-40C9-95B4-7A1781700542}"/>
    <cellStyle name="SAPBEXaggItemX 13 11" xfId="44504" xr:uid="{09BAD91E-B305-4A55-88DF-82392B020FF8}"/>
    <cellStyle name="SAPBEXaggItemX 13 2" xfId="4796" xr:uid="{00000000-0005-0000-0000-0000D2140000}"/>
    <cellStyle name="SAPBEXaggItemX 13 2 10" xfId="45660" xr:uid="{613B0AE3-0CE6-4359-84FA-62406EB0D2F9}"/>
    <cellStyle name="SAPBEXaggItemX 13 2 11" xfId="47978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1" xr:uid="{3A069B62-BDDF-45D9-9D7B-D963A3062FDE}"/>
    <cellStyle name="SAPBEXaggItemX 13 2 9" xfId="43470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7" xr:uid="{61A8EFEF-3A7A-4604-A874-5503726936BE}"/>
    <cellStyle name="SAPBEXaggItemX 13 9" xfId="41285" xr:uid="{C5FDB704-5120-4A78-828D-6C0E1EAD8CD8}"/>
    <cellStyle name="SAPBEXaggItemX 14" xfId="2722" xr:uid="{00000000-0005-0000-0000-0000E9140000}"/>
    <cellStyle name="SAPBEXaggItemX 14 10" xfId="44601" xr:uid="{1FA0797F-6D2E-4051-9F5F-75523CDDC3BF}"/>
    <cellStyle name="SAPBEXaggItemX 14 11" xfId="44745" xr:uid="{0E2189B6-D56D-4AA5-9DB2-E621212898D4}"/>
    <cellStyle name="SAPBEXaggItemX 14 2" xfId="4795" xr:uid="{00000000-0005-0000-0000-0000EA140000}"/>
    <cellStyle name="SAPBEXaggItemX 14 2 10" xfId="45661" xr:uid="{A170BEB3-4DA6-4460-B794-AC45EABFB7BF}"/>
    <cellStyle name="SAPBEXaggItemX 14 2 11" xfId="47979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2" xr:uid="{BC2B03A5-1C89-451F-A10C-082AD8CBDA9C}"/>
    <cellStyle name="SAPBEXaggItemX 14 2 9" xfId="43471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6" xr:uid="{8703B978-B52F-4015-A768-F9F68BDC4050}"/>
    <cellStyle name="SAPBEXaggItemX 14 9" xfId="38948" xr:uid="{E885D385-6A74-42F4-8E00-13B1052D4BAD}"/>
    <cellStyle name="SAPBEXaggItemX 15" xfId="2723" xr:uid="{00000000-0005-0000-0000-000001150000}"/>
    <cellStyle name="SAPBEXaggItemX 15 10" xfId="44600" xr:uid="{473D1B6F-6122-4E1F-9515-8C8872CD234F}"/>
    <cellStyle name="SAPBEXaggItemX 15 11" xfId="38273" xr:uid="{95465508-8E9A-4908-AFBE-17D62523D271}"/>
    <cellStyle name="SAPBEXaggItemX 15 2" xfId="4794" xr:uid="{00000000-0005-0000-0000-000002150000}"/>
    <cellStyle name="SAPBEXaggItemX 15 2 10" xfId="45662" xr:uid="{D5468B03-A9DB-4CF4-B986-9881C04D354B}"/>
    <cellStyle name="SAPBEXaggItemX 15 2 11" xfId="47980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7" xr:uid="{A3BD84EE-C7F9-4A8C-AFA7-DB98ADB2B0B0}"/>
    <cellStyle name="SAPBEXaggItemX 15 2 9" xfId="43472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2" xr:uid="{B383030B-CD36-4B77-AFF3-46532F28E662}"/>
    <cellStyle name="SAPBEXaggItemX 15 9" xfId="38289" xr:uid="{FDAEF3B7-282C-400A-906C-A64036D75CC4}"/>
    <cellStyle name="SAPBEXaggItemX 16" xfId="2724" xr:uid="{00000000-0005-0000-0000-000019150000}"/>
    <cellStyle name="SAPBEXaggItemX 16 10" xfId="44599" xr:uid="{7719EE22-4F42-492C-ADE6-C9DB9F135143}"/>
    <cellStyle name="SAPBEXaggItemX 16 11" xfId="43294" xr:uid="{053CAB02-484A-46D5-B4D6-35FA1098D9D1}"/>
    <cellStyle name="SAPBEXaggItemX 16 2" xfId="4793" xr:uid="{00000000-0005-0000-0000-00001A150000}"/>
    <cellStyle name="SAPBEXaggItemX 16 2 10" xfId="45663" xr:uid="{50EA76B7-A807-4199-A3C4-AEBA5132CFA9}"/>
    <cellStyle name="SAPBEXaggItemX 16 2 11" xfId="47981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1" xr:uid="{C4709445-9D90-47B5-8CC5-69F1C0A04D88}"/>
    <cellStyle name="SAPBEXaggItemX 16 2 9" xfId="43473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3" xr:uid="{2CA00152-58D3-495E-974E-572E1477EA94}"/>
    <cellStyle name="SAPBEXaggItemX 16 9" xfId="41924" xr:uid="{06A48E32-AA94-4C67-99A0-9A081EE89AAE}"/>
    <cellStyle name="SAPBEXaggItemX 17" xfId="4911" xr:uid="{00000000-0005-0000-0000-000031150000}"/>
    <cellStyle name="SAPBEXaggItemX 17 10" xfId="45465" xr:uid="{F51E567B-1697-45EF-8D6F-01739A87C64F}"/>
    <cellStyle name="SAPBEXaggItemX 17 11" xfId="47787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6" xr:uid="{A3F134B0-0E93-4A10-98E4-CB00ED03B368}"/>
    <cellStyle name="SAPBEXaggItemX 17 9" xfId="40447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50" xr:uid="{06C33077-9DE3-4467-9D7A-A5AB7C07246C}"/>
    <cellStyle name="SAPBEXaggItemX 2 15" xfId="39814" xr:uid="{99CC32EE-1BA6-4DE0-B51F-49DB181F3A17}"/>
    <cellStyle name="SAPBEXaggItemX 2 16" xfId="40015" xr:uid="{85581239-CCAA-40B7-9833-120919D3E145}"/>
    <cellStyle name="SAPBEXaggItemX 2 17" xfId="44665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5" xr:uid="{019174A3-23ED-418A-A520-4610175734A0}"/>
    <cellStyle name="SAPBEXaggItemX 2 2 13" xfId="40148" xr:uid="{C161E166-EB19-4D2D-B64E-FEBCECD3C5CD}"/>
    <cellStyle name="SAPBEXaggItemX 2 2 14" xfId="44598" xr:uid="{9DBA4A8E-2070-4FA4-866E-7DD6B2C54457}"/>
    <cellStyle name="SAPBEXaggItemX 2 2 15" xfId="44505" xr:uid="{C85D6C39-803C-4305-94CA-72ECC5A1E79D}"/>
    <cellStyle name="SAPBEXaggItemX 2 2 2" xfId="2726" xr:uid="{00000000-0005-0000-0000-00004B150000}"/>
    <cellStyle name="SAPBEXaggItemX 2 2 2 10" xfId="42246" xr:uid="{1EF8E1BB-492A-42B9-A6AD-88BA936F693A}"/>
    <cellStyle name="SAPBEXaggItemX 2 2 2 11" xfId="46785" xr:uid="{687F09B0-78EE-4F5E-8CBA-D47FDA54F9AA}"/>
    <cellStyle name="SAPBEXaggItemX 2 2 2 12" xfId="49090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7" xr:uid="{1F6B397C-9A41-4753-AC45-D8C9E0746B4D}"/>
    <cellStyle name="SAPBEXaggItemX 2 2 3" xfId="4791" xr:uid="{00000000-0005-0000-0000-000059150000}"/>
    <cellStyle name="SAPBEXaggItemX 2 2 3 10" xfId="45664" xr:uid="{A8F09CB9-24E0-4A02-BECB-68165DE59D91}"/>
    <cellStyle name="SAPBEXaggItemX 2 2 3 11" xfId="47982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40" xr:uid="{429472E2-148C-4701-873B-5ACB0E13D328}"/>
    <cellStyle name="SAPBEXaggItemX 2 2 3 9" xfId="43474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2" xr:uid="{4490D3EB-B10F-4870-BE03-BC4CED795E60}"/>
    <cellStyle name="SAPBEXaggItemX 2 3 11" xfId="39024" xr:uid="{038C096B-6BCE-41D3-81A4-89B4C42BFE8D}"/>
    <cellStyle name="SAPBEXaggItemX 2 3 12" xfId="46685" xr:uid="{20C90EAF-D87E-4664-8470-975B1ED12053}"/>
    <cellStyle name="SAPBEXaggItemX 2 3 13" xfId="49001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2" xr:uid="{DDA17079-58EC-468C-99B0-711F641BCD88}"/>
    <cellStyle name="SAPBEXaggItemX 2 4 11" xfId="45466" xr:uid="{E69D3EAF-B69F-4BC4-8ACF-9D471BD790B2}"/>
    <cellStyle name="SAPBEXaggItemX 2 4 12" xfId="47788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7" xr:uid="{BB8072B4-29CB-4259-89BC-592C0D84ACE9}"/>
    <cellStyle name="SAPBEXaggItemX 2 4 9" xfId="39305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6" xr:uid="{D3233361-E77B-427B-958C-1C5CC67C73B8}"/>
    <cellStyle name="SAPBEXaggItemX 24" xfId="41152" xr:uid="{AF2F6D02-C01F-4F30-A4CD-98DF6EDA2116}"/>
    <cellStyle name="SAPBEXaggItemX 25" xfId="44664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4" xr:uid="{864E92DE-F1A6-43F8-B602-68FD1DFA5093}"/>
    <cellStyle name="SAPBEXaggItemX 3 12" xfId="41925" xr:uid="{B4EF7EA2-8E20-4585-9CAA-C444E78CE3A8}"/>
    <cellStyle name="SAPBEXaggItemX 3 13" xfId="44597" xr:uid="{264C8293-4F0D-45F1-85E4-1A24A63057D7}"/>
    <cellStyle name="SAPBEXaggItemX 3 14" xfId="44750" xr:uid="{2C601362-8237-4976-8C1A-4E4C9074C19D}"/>
    <cellStyle name="SAPBEXaggItemX 3 2" xfId="1974" xr:uid="{00000000-0005-0000-0000-0000A0150000}"/>
    <cellStyle name="SAPBEXaggItemX 3 2 10" xfId="44596" xr:uid="{A83308FA-AFD5-40D7-986A-86BC0FD05072}"/>
    <cellStyle name="SAPBEXaggItemX 3 2 11" xfId="41125" xr:uid="{7DDA794B-E437-4283-9A1D-0A5BA1BC8A34}"/>
    <cellStyle name="SAPBEXaggItemX 3 2 2" xfId="4789" xr:uid="{00000000-0005-0000-0000-0000A1150000}"/>
    <cellStyle name="SAPBEXaggItemX 3 2 2 10" xfId="45666" xr:uid="{B8A416A1-B146-4682-BA1A-215297FCA0BC}"/>
    <cellStyle name="SAPBEXaggItemX 3 2 2 11" xfId="47984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90" xr:uid="{F0606F8E-0947-45DB-8D2B-C8A23AEFA4CC}"/>
    <cellStyle name="SAPBEXaggItemX 3 2 2 9" xfId="43476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10" xr:uid="{3B6FE86D-09C6-4022-8FBA-6C8B6F67BEF1}"/>
    <cellStyle name="SAPBEXaggItemX 3 2 9" xfId="40149" xr:uid="{89E0A6DE-01F5-4374-8A89-06D856AF5FF9}"/>
    <cellStyle name="SAPBEXaggItemX 3 3" xfId="4790" xr:uid="{00000000-0005-0000-0000-0000B8150000}"/>
    <cellStyle name="SAPBEXaggItemX 3 3 10" xfId="44498" xr:uid="{C54257AE-0103-4D13-9334-5C42753831D3}"/>
    <cellStyle name="SAPBEXaggItemX 3 3 11" xfId="46686" xr:uid="{EE659C6F-F401-4BD8-9D9A-EF4474B6A685}"/>
    <cellStyle name="SAPBEXaggItemX 3 3 12" xfId="49002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3" xr:uid="{75C17140-561E-484C-9CA6-3240D2DB5957}"/>
    <cellStyle name="SAPBEXaggItemX 3 3 9" xfId="39023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4" xr:uid="{9DC1265A-3628-4381-890D-EE7030BC3247}"/>
    <cellStyle name="SAPBEXaggItemX 3 4 4" xfId="40271" xr:uid="{1DCE1100-23D7-40B5-9139-5BA3771746AA}"/>
    <cellStyle name="SAPBEXaggItemX 3 4 5" xfId="43475" xr:uid="{9A4F0167-023B-499F-81EC-B0BF4CFD2F05}"/>
    <cellStyle name="SAPBEXaggItemX 3 4 6" xfId="45665" xr:uid="{EAEA1D9A-AA87-446F-B90D-761388404F5D}"/>
    <cellStyle name="SAPBEXaggItemX 3 4 7" xfId="47983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1" xr:uid="{3012A6DC-7CC6-4D78-9A2F-5E5DA46F96CD}"/>
    <cellStyle name="SAPBEXaggItemX 4 14" xfId="41287" xr:uid="{73F55E75-4A27-48F5-ABBF-EA90ACDC7036}"/>
    <cellStyle name="SAPBEXaggItemX 4 15" xfId="44595" xr:uid="{81057B01-9F80-48AC-AD83-CE22AEF483EC}"/>
    <cellStyle name="SAPBEXaggItemX 4 16" xfId="43295" xr:uid="{7C3F3ABC-68A8-4262-9486-CC2F5AE31416}"/>
    <cellStyle name="SAPBEXaggItemX 4 2" xfId="2728" xr:uid="{00000000-0005-0000-0000-0000D6150000}"/>
    <cellStyle name="SAPBEXaggItemX 4 2 10" xfId="44594" xr:uid="{7D662C81-DCE8-49E3-84C7-9966732AF500}"/>
    <cellStyle name="SAPBEXaggItemX 4 2 11" xfId="44506" xr:uid="{E7146258-6F77-4749-9DF2-DAB88182D354}"/>
    <cellStyle name="SAPBEXaggItemX 4 2 2" xfId="4787" xr:uid="{00000000-0005-0000-0000-0000D7150000}"/>
    <cellStyle name="SAPBEXaggItemX 4 2 2 10" xfId="45668" xr:uid="{63641FFD-8B57-4D65-8332-859CE6038132}"/>
    <cellStyle name="SAPBEXaggItemX 4 2 2 11" xfId="47986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4" xr:uid="{AE9D7683-49FA-419F-ACF8-1837704AC2D8}"/>
    <cellStyle name="SAPBEXaggItemX 4 2 2 9" xfId="43478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3" xr:uid="{11CE9E70-1637-480B-9B15-B20C75426D02}"/>
    <cellStyle name="SAPBEXaggItemX 4 2 9" xfId="40150" xr:uid="{0F739D29-0066-4103-8BAE-7910F3C8F790}"/>
    <cellStyle name="SAPBEXaggItemX 4 3" xfId="2727" xr:uid="{00000000-0005-0000-0000-0000EE150000}"/>
    <cellStyle name="SAPBEXaggItemX 4 3 10" xfId="42247" xr:uid="{83FF2B83-767B-494D-8373-F47778B37618}"/>
    <cellStyle name="SAPBEXaggItemX 4 3 11" xfId="46786" xr:uid="{7BD2EDCD-16F7-4BF0-A522-A98BBE427F09}"/>
    <cellStyle name="SAPBEXaggItemX 4 3 12" xfId="49091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8" xr:uid="{45C637CA-C867-4E82-A1B7-340ECF9E1D37}"/>
    <cellStyle name="SAPBEXaggItemX 4 4" xfId="4788" xr:uid="{00000000-0005-0000-0000-0000FC150000}"/>
    <cellStyle name="SAPBEXaggItemX 4 4 10" xfId="45667" xr:uid="{1023E843-4009-45E6-B220-AF2727CCB50B}"/>
    <cellStyle name="SAPBEXaggItemX 4 4 11" xfId="47985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5" xr:uid="{EBDC1BD1-CB8F-43C9-BD32-A7C1720DD1D6}"/>
    <cellStyle name="SAPBEXaggItemX 4 4 9" xfId="43477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8" xr:uid="{A7DB5B33-3B5D-4706-9E02-3FBCBCA00221}"/>
    <cellStyle name="SAPBEXaggItemX 5 11" xfId="44593" xr:uid="{D25CBEE5-BA2D-4A1A-8C1D-4E64480DC653}"/>
    <cellStyle name="SAPBEXaggItemX 5 12" xfId="44755" xr:uid="{1260BFB9-F15D-4D09-AB57-3EEF62B8193F}"/>
    <cellStyle name="SAPBEXaggItemX 5 2" xfId="2730" xr:uid="{00000000-0005-0000-0000-000014160000}"/>
    <cellStyle name="SAPBEXaggItemX 5 2 10" xfId="39324" xr:uid="{D2C6F2B9-0AC9-46D8-8E36-A742C8EAFF2C}"/>
    <cellStyle name="SAPBEXaggItemX 5 2 11" xfId="43273" xr:uid="{BD058415-BCF9-4900-AFF5-FF14AA3FCC86}"/>
    <cellStyle name="SAPBEXaggItemX 5 2 2" xfId="4785" xr:uid="{00000000-0005-0000-0000-000015160000}"/>
    <cellStyle name="SAPBEXaggItemX 5 2 2 10" xfId="45670" xr:uid="{011B533E-2466-460B-8B83-88481139CBEE}"/>
    <cellStyle name="SAPBEXaggItemX 5 2 2 11" xfId="47988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8" xr:uid="{86A4472E-2A2E-408D-8FE7-578D9C6BA2F6}"/>
    <cellStyle name="SAPBEXaggItemX 5 2 2 9" xfId="43480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8" xr:uid="{D4AC444C-6DA0-446F-95E7-CE94FBD2D367}"/>
    <cellStyle name="SAPBEXaggItemX 5 2 9" xfId="40151" xr:uid="{33272275-66A3-4FEB-B60A-47C06B045326}"/>
    <cellStyle name="SAPBEXaggItemX 5 3" xfId="4786" xr:uid="{00000000-0005-0000-0000-00002C160000}"/>
    <cellStyle name="SAPBEXaggItemX 5 3 10" xfId="45669" xr:uid="{A1748E1D-0BEA-481D-BD7E-EAD613F81859}"/>
    <cellStyle name="SAPBEXaggItemX 5 3 11" xfId="47987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9" xr:uid="{587D2217-835C-4C4E-B72A-94D6921419CA}"/>
    <cellStyle name="SAPBEXaggItemX 5 3 9" xfId="43479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2" xr:uid="{5A9B69B6-6D14-4CD3-BFD7-A472EEEDE50E}"/>
    <cellStyle name="SAPBEXaggItemX 6" xfId="2731" xr:uid="{00000000-0005-0000-0000-000043160000}"/>
    <cellStyle name="SAPBEXaggItemX 6 10" xfId="41289" xr:uid="{D2983964-5C16-405F-A390-C093D4D5ED2A}"/>
    <cellStyle name="SAPBEXaggItemX 6 11" xfId="44592" xr:uid="{A5ED1C15-3385-44C8-AEC6-0E75E43AAA95}"/>
    <cellStyle name="SAPBEXaggItemX 6 12" xfId="46758" xr:uid="{47DF80C5-B463-4E7C-BB9C-7DB57BF86801}"/>
    <cellStyle name="SAPBEXaggItemX 6 2" xfId="2732" xr:uid="{00000000-0005-0000-0000-000044160000}"/>
    <cellStyle name="SAPBEXaggItemX 6 2 10" xfId="44591" xr:uid="{9E9377D3-D2C7-4FE9-BB78-6A8659376802}"/>
    <cellStyle name="SAPBEXaggItemX 6 2 11" xfId="39990" xr:uid="{8594DEB9-F69E-49B8-8F75-B0912E6BADA5}"/>
    <cellStyle name="SAPBEXaggItemX 6 2 2" xfId="4783" xr:uid="{00000000-0005-0000-0000-000045160000}"/>
    <cellStyle name="SAPBEXaggItemX 6 2 2 10" xfId="45672" xr:uid="{8F74F727-0668-4171-B304-2176A12E84F1}"/>
    <cellStyle name="SAPBEXaggItemX 6 2 2 11" xfId="47990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2" xr:uid="{2F38344E-DD81-4FF4-BA8C-FB3B8467C4E9}"/>
    <cellStyle name="SAPBEXaggItemX 6 2 2 9" xfId="43482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1" xr:uid="{0F88F2C5-ED8E-44BD-95E7-9B82F7B61A7D}"/>
    <cellStyle name="SAPBEXaggItemX 6 2 9" xfId="40152" xr:uid="{762EEAE2-96F6-40ED-93C9-8DDECEE84497}"/>
    <cellStyle name="SAPBEXaggItemX 6 3" xfId="4784" xr:uid="{00000000-0005-0000-0000-00005C160000}"/>
    <cellStyle name="SAPBEXaggItemX 6 3 10" xfId="45671" xr:uid="{38D33B7F-DCB1-4F9D-9CAC-E0F4C6A89531}"/>
    <cellStyle name="SAPBEXaggItemX 6 3 11" xfId="47989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3" xr:uid="{E4CA05C5-78A9-4FB2-BD9F-B582B6E3AD16}"/>
    <cellStyle name="SAPBEXaggItemX 6 3 9" xfId="43481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9" xr:uid="{8D5A6DA5-EBE1-4A10-A54D-582631C957F4}"/>
    <cellStyle name="SAPBEXaggItemX 7" xfId="2733" xr:uid="{00000000-0005-0000-0000-000073160000}"/>
    <cellStyle name="SAPBEXaggItemX 7 10" xfId="41290" xr:uid="{CDB4A26A-1DE0-4CCF-A35D-91E26616380F}"/>
    <cellStyle name="SAPBEXaggItemX 7 11" xfId="44590" xr:uid="{024EF656-1608-4F6A-9985-4394016625A8}"/>
    <cellStyle name="SAPBEXaggItemX 7 12" xfId="43296" xr:uid="{8BFA0D90-E229-4654-B4AB-CB1976615574}"/>
    <cellStyle name="SAPBEXaggItemX 7 2" xfId="2734" xr:uid="{00000000-0005-0000-0000-000074160000}"/>
    <cellStyle name="SAPBEXaggItemX 7 2 10" xfId="44589" xr:uid="{19D8D278-2F18-486C-8B87-524568F50B99}"/>
    <cellStyle name="SAPBEXaggItemX 7 2 11" xfId="44507" xr:uid="{F7F8FB39-7907-4F2D-B5C3-9037AC946EA5}"/>
    <cellStyle name="SAPBEXaggItemX 7 2 2" xfId="4781" xr:uid="{00000000-0005-0000-0000-000075160000}"/>
    <cellStyle name="SAPBEXaggItemX 7 2 2 10" xfId="45674" xr:uid="{393EB249-D0A4-4E99-B45A-930BA3C97CEF}"/>
    <cellStyle name="SAPBEXaggItemX 7 2 2 11" xfId="47992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60" xr:uid="{66052037-9C9A-4B80-B73E-E80B6B736424}"/>
    <cellStyle name="SAPBEXaggItemX 7 2 2 9" xfId="43484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6" xr:uid="{85414159-F5E7-44B2-8712-93155543591A}"/>
    <cellStyle name="SAPBEXaggItemX 7 2 9" xfId="40153" xr:uid="{C470473D-8D3C-4BCB-BB7D-EAC54F9C5FE8}"/>
    <cellStyle name="SAPBEXaggItemX 7 3" xfId="4782" xr:uid="{00000000-0005-0000-0000-00008C160000}"/>
    <cellStyle name="SAPBEXaggItemX 7 3 10" xfId="45673" xr:uid="{35939C58-3072-4FAB-A3BD-E094EE4B75B3}"/>
    <cellStyle name="SAPBEXaggItemX 7 3 11" xfId="47991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1" xr:uid="{B8EEB43C-065A-484B-8D78-85D26A4CFEF3}"/>
    <cellStyle name="SAPBEXaggItemX 7 3 9" xfId="43483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70" xr:uid="{DE0734B5-FC3D-42BE-A47D-FC189884E8D2}"/>
    <cellStyle name="SAPBEXaggItemX 8" xfId="2735" xr:uid="{00000000-0005-0000-0000-0000A3160000}"/>
    <cellStyle name="SAPBEXaggItemX 8 10" xfId="44588" xr:uid="{B0CF8769-D233-48A7-AA10-5BD5D053D6C3}"/>
    <cellStyle name="SAPBEXaggItemX 8 11" xfId="44760" xr:uid="{9027C86F-E919-4FA9-8EE4-56AB6B5C5EDB}"/>
    <cellStyle name="SAPBEXaggItemX 8 2" xfId="4780" xr:uid="{00000000-0005-0000-0000-0000A4160000}"/>
    <cellStyle name="SAPBEXaggItemX 8 2 10" xfId="45675" xr:uid="{D192D0F4-791A-4FC5-86D2-3DF0B3C9B17E}"/>
    <cellStyle name="SAPBEXaggItemX 8 2 11" xfId="47993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8" xr:uid="{ACEF6E1D-AEA3-45A2-8AF8-82CB6F7DC80C}"/>
    <cellStyle name="SAPBEXaggItemX 8 2 9" xfId="43485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7" xr:uid="{6762BC08-44B8-4DED-B554-1CF9631FFB72}"/>
    <cellStyle name="SAPBEXaggItemX 8 9" xfId="41291" xr:uid="{9B1F604A-4F14-4565-995F-3342B453EAB0}"/>
    <cellStyle name="SAPBEXaggItemX 9" xfId="2736" xr:uid="{00000000-0005-0000-0000-0000BB160000}"/>
    <cellStyle name="SAPBEXaggItemX 9 10" xfId="44587" xr:uid="{601E3D89-89EF-4165-AE15-7379EE523E9A}"/>
    <cellStyle name="SAPBEXaggItemX 9 11" xfId="39991" xr:uid="{4C568585-5A11-4A2A-8EAC-F105BABD8518}"/>
    <cellStyle name="SAPBEXaggItemX 9 2" xfId="4779" xr:uid="{00000000-0005-0000-0000-0000BC160000}"/>
    <cellStyle name="SAPBEXaggItemX 9 2 10" xfId="45676" xr:uid="{F7B6AF89-CE6D-490C-91E4-15526FE01BB3}"/>
    <cellStyle name="SAPBEXaggItemX 9 2 11" xfId="47994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7" xr:uid="{4045C92D-EEF2-43A2-97F5-D8EAE14C079E}"/>
    <cellStyle name="SAPBEXaggItemX 9 2 9" xfId="43486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9" xr:uid="{11DE685C-2F0F-4456-A8EB-EDF85065CE25}"/>
    <cellStyle name="SAPBEXaggItemX 9 9" xfId="40154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6" xr:uid="{827F5EC0-7FCF-4C77-82A3-ABD3CFB36743}"/>
    <cellStyle name="SAPBEXchaText 10 11" xfId="45467" xr:uid="{B1FA7C73-9D61-45A2-9E50-CA09C7A53B5B}"/>
    <cellStyle name="SAPBEXchaText 10 12" xfId="47789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8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4" xr:uid="{B9CCA736-5702-4437-B127-6F4468FAE598}"/>
    <cellStyle name="SAPBEXchaText 13" xfId="43361" xr:uid="{6F290240-0478-4266-983C-7B7759932812}"/>
    <cellStyle name="SAPBEXchaText 14" xfId="44666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9" xr:uid="{E50B1535-F517-4D64-A83B-EE0EF915082C}"/>
    <cellStyle name="SAPBEXchaText 2 13" xfId="41151" xr:uid="{C5F5D324-E46D-47AE-ABBC-C76FD547E4B9}"/>
    <cellStyle name="SAPBEXchaText 2 14" xfId="40468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3" xr:uid="{6D2C4547-A895-4FF8-A5FD-4D2AC0E266EB}"/>
    <cellStyle name="SAPBEXchaText 2 2 12" xfId="40213" xr:uid="{7189EA11-415B-46B6-8A5F-FB5A2064D2CC}"/>
    <cellStyle name="SAPBEXchaText 2 2 13" xfId="44560" xr:uid="{F55C60AB-9830-41C7-A3A5-EB8EC3C92BCC}"/>
    <cellStyle name="SAPBEXchaText 2 2 14" xfId="40467" xr:uid="{76C32A54-079E-48D1-A484-859C0321B453}"/>
    <cellStyle name="SAPBEXchaText 2 2 2" xfId="592" xr:uid="{00000000-0005-0000-0000-0000EC160000}"/>
    <cellStyle name="SAPBEXchaText 2 2 2 10" xfId="39021" xr:uid="{1A2BA10B-9039-418A-82C9-CD4F32375AAA}"/>
    <cellStyle name="SAPBEXchaText 2 2 2 11" xfId="46688" xr:uid="{5AC5541F-5BFC-44BB-8ED0-00CC93607F38}"/>
    <cellStyle name="SAPBEXchaText 2 2 2 12" xfId="49004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5" xr:uid="{94C062A0-7805-40C2-BBAC-A3A037DF19F7}"/>
    <cellStyle name="SAPBEXchaText 2 2 3" xfId="2027" xr:uid="{00000000-0005-0000-0000-0000FA160000}"/>
    <cellStyle name="SAPBEXchaText 2 2 3 10" xfId="40445" xr:uid="{4CAAE949-6CB8-48A3-BE55-7A790624F653}"/>
    <cellStyle name="SAPBEXchaText 2 2 3 11" xfId="45469" xr:uid="{F516BA88-B917-4A1C-9D18-A634D5843DC8}"/>
    <cellStyle name="SAPBEXchaText 2 2 3 12" xfId="47791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10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5" xr:uid="{AFAF6490-23C2-47F3-8859-3284F94899AF}"/>
    <cellStyle name="SAPBEXchaText 2 3 2 3" xfId="42401" xr:uid="{90555BEC-6048-476A-8435-B92AD9018725}"/>
    <cellStyle name="SAPBEXchaText 2 3 2 4" xfId="44869" xr:uid="{007F94DA-ADF0-44FA-BF21-1A0F16BF0473}"/>
    <cellStyle name="SAPBEXchaText 2 3 2 5" xfId="46933" xr:uid="{DDFE17FA-78AA-4DBC-89BE-480FEB827BA1}"/>
    <cellStyle name="SAPBEXchaText 2 3 2 6" xfId="49235" xr:uid="{97D22819-6D67-4C47-9C3A-3BB0F176396D}"/>
    <cellStyle name="SAPBEXchaText 2 3 3" xfId="37912" xr:uid="{00000000-0005-0000-0000-000011170000}"/>
    <cellStyle name="SAPBEXchaText 2 3 4" xfId="39022" xr:uid="{F7910A43-6697-4667-8F8F-6A758BF71542}"/>
    <cellStyle name="SAPBEXchaText 2 3 5" xfId="44499" xr:uid="{C6D60DAF-127A-4CD1-ABBC-5EA04E043273}"/>
    <cellStyle name="SAPBEXchaText 2 3 6" xfId="46687" xr:uid="{ADACD281-FE3E-41A3-9CF8-CF178917180B}"/>
    <cellStyle name="SAPBEXchaText 2 3 7" xfId="49003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9" xr:uid="{B09467F0-AB13-434A-9495-AA3B44833C04}"/>
    <cellStyle name="SAPBEXchaText 2 4 4" xfId="39304" xr:uid="{07B24193-6A57-4B7E-AB77-250522A85B81}"/>
    <cellStyle name="SAPBEXchaText 2 4 5" xfId="45468" xr:uid="{A68244D3-764D-4581-B298-FD7F649AE333}"/>
    <cellStyle name="SAPBEXchaText 2 4 6" xfId="47790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1" xr:uid="{6A4ABE44-A157-46BD-A233-0A754BE88A32}"/>
    <cellStyle name="SAPBEXchaText 3 3 3" xfId="38831" xr:uid="{11017E29-9AD0-4968-A9A1-30FF0E816A2E}"/>
    <cellStyle name="SAPBEXchaText 3 3 4" xfId="43386" xr:uid="{E87F258B-B0CC-4E7D-A1FE-F3165A93BC5E}"/>
    <cellStyle name="SAPBEXchaText 3 3 5" xfId="45579" xr:uid="{B16A1BD9-1C80-4247-8B54-58576131F1EE}"/>
    <cellStyle name="SAPBEXchaText 3 3 6" xfId="47899" xr:uid="{3AAB93DC-3311-4B51-999A-F3B383542D2F}"/>
    <cellStyle name="SAPBEXchaText 3 4" xfId="37904" xr:uid="{00000000-0005-0000-0000-00001D170000}"/>
    <cellStyle name="SAPBEXchaText 3 5" xfId="41348" xr:uid="{361B25F2-201F-41F3-BB0D-1C7766CAADAB}"/>
    <cellStyle name="SAPBEXchaText 3 6" xfId="39816" xr:uid="{CFAACB49-3E03-42B5-BB8D-A23B4D3D9A4D}"/>
    <cellStyle name="SAPBEXchaText 3 7" xfId="43360" xr:uid="{4DB17697-17F6-4056-AA36-8445BF6AF7FD}"/>
    <cellStyle name="SAPBEXchaText 3 8" xfId="41312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5" xr:uid="{7013791F-9740-47DF-9198-2526E3AF9708}"/>
    <cellStyle name="SAPBEXchaText 4 12" xfId="40212" xr:uid="{88E6075B-728C-44BB-81F2-EE47F5076532}"/>
    <cellStyle name="SAPBEXchaText 4 13" xfId="41150" xr:uid="{D17AFD17-F714-4903-A833-107B46E5917C}"/>
    <cellStyle name="SAPBEXchaText 4 14" xfId="44667" xr:uid="{38A9ED6D-486F-4043-9DB6-3249E5F1AB6B}"/>
    <cellStyle name="SAPBEXchaText 4 2" xfId="595" xr:uid="{00000000-0005-0000-0000-000020170000}"/>
    <cellStyle name="SAPBEXchaText 4 2 10" xfId="44726" xr:uid="{07452975-A477-44D1-8435-F71FCBB571B4}"/>
    <cellStyle name="SAPBEXchaText 4 2 11" xfId="46787" xr:uid="{CE1388FC-F851-4E11-BCCB-CBE1A50768D6}"/>
    <cellStyle name="SAPBEXchaText 4 2 12" xfId="49092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3" xr:uid="{B29DFB47-7F03-488E-B1FB-FC31244C2024}"/>
    <cellStyle name="SAPBEXchaText 4 2 2 4" xfId="44891" xr:uid="{5C0CBF13-98E7-4F34-9C3E-3186AEE8107D}"/>
    <cellStyle name="SAPBEXchaText 4 2 2 5" xfId="46954" xr:uid="{C0DF2B50-1494-4757-B867-8D688CD9EB82}"/>
    <cellStyle name="SAPBEXchaText 4 2 2 6" xfId="49251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9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2" xr:uid="{32CE3402-8F86-435F-B018-A0CE06638449}"/>
    <cellStyle name="SAPBEXchaText 4 3 4" xfId="40444" xr:uid="{3DBFA421-F498-4334-A5B8-044A7AA0FD93}"/>
    <cellStyle name="SAPBEXchaText 4 3 5" xfId="45470" xr:uid="{0195C63E-21DB-47BA-AB42-D696EB290CE2}"/>
    <cellStyle name="SAPBEXchaText 4 3 6" xfId="47792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7" xr:uid="{DE5FAE5B-B183-4BEA-857A-A8E15ABB134A}"/>
    <cellStyle name="SAPBEXchaText 5 13" xfId="44851" xr:uid="{AE0598F4-6B9E-4E9A-939A-7FD702D1FD22}"/>
    <cellStyle name="SAPBEXchaText 5 14" xfId="44668" xr:uid="{748AFD67-03DD-42F1-9D56-0615AC374940}"/>
    <cellStyle name="SAPBEXchaText 5 2" xfId="597" xr:uid="{00000000-0005-0000-0000-000034170000}"/>
    <cellStyle name="SAPBEXchaText 5 2 10" xfId="42250" xr:uid="{FD8A086B-05A1-4094-B619-5EA64B33F5C3}"/>
    <cellStyle name="SAPBEXchaText 5 2 11" xfId="46788" xr:uid="{CF851C3D-83F8-40CE-8BCC-2FF4C89D48B6}"/>
    <cellStyle name="SAPBEXchaText 5 2 12" xfId="49093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2" xr:uid="{2FC91F9C-FA77-413A-8948-A38A64E3F593}"/>
    <cellStyle name="SAPBEXchaText 5 3 11" xfId="45471" xr:uid="{70A5E6ED-386C-416D-A447-73C781C71468}"/>
    <cellStyle name="SAPBEXchaText 5 3 12" xfId="47793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1" xr:uid="{2F7B0B7B-D4B0-4FE3-840B-FE033C65BC78}"/>
    <cellStyle name="SAPBEXchaText 6 11" xfId="44728" xr:uid="{C9F4146B-620A-4C72-8ECA-05E0ADC8DD48}"/>
    <cellStyle name="SAPBEXchaText 6 12" xfId="46789" xr:uid="{DE238898-613C-4524-B19C-6C320960130C}"/>
    <cellStyle name="SAPBEXchaText 6 13" xfId="49094" xr:uid="{A869A5D5-99C4-4A8B-A40A-ABE14185847C}"/>
    <cellStyle name="SAPBEXchaText 6 2" xfId="600" xr:uid="{00000000-0005-0000-0000-00005F170000}"/>
    <cellStyle name="SAPBEXchaText 6 2 10" xfId="44892" xr:uid="{257B1FB9-86BF-45A6-9312-6C9C98C7AB09}"/>
    <cellStyle name="SAPBEXchaText 6 2 11" xfId="46955" xr:uid="{FF56308A-90D3-4265-96D8-3F98D7877F0F}"/>
    <cellStyle name="SAPBEXchaText 6 2 12" xfId="49252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4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2" xr:uid="{37FD1B37-AB20-431F-823D-824594EFF8DE}"/>
    <cellStyle name="SAPBEXchaText 7 11" xfId="44729" xr:uid="{62F81557-8F8B-4EBC-ABAF-26A7D2404CCE}"/>
    <cellStyle name="SAPBEXchaText 7 12" xfId="46790" xr:uid="{D3E61764-334B-477D-B097-0C3B6A77B7EB}"/>
    <cellStyle name="SAPBEXchaText 7 13" xfId="49095" xr:uid="{F3FD838D-6324-470D-8CE5-256F1812230A}"/>
    <cellStyle name="SAPBEXchaText 7 2" xfId="602" xr:uid="{00000000-0005-0000-0000-000071170000}"/>
    <cellStyle name="SAPBEXchaText 7 2 10" xfId="44893" xr:uid="{8FE5CA7B-9BC0-445B-B14A-C4C8455D65AC}"/>
    <cellStyle name="SAPBEXchaText 7 2 11" xfId="46956" xr:uid="{CFC1B726-B850-4951-989A-0B50A22AE2D0}"/>
    <cellStyle name="SAPBEXchaText 7 2 12" xfId="49253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5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3" xr:uid="{13A42DB7-9246-4FC3-B5F5-9FF7319AC8EB}"/>
    <cellStyle name="SAPBEXchaText 8 11" xfId="44730" xr:uid="{98CD1FCE-5B2F-43E1-A1C8-7D20783F1173}"/>
    <cellStyle name="SAPBEXchaText 8 12" xfId="46791" xr:uid="{F35E1851-933C-49C8-80E2-0990570651DA}"/>
    <cellStyle name="SAPBEXchaText 8 13" xfId="49096" xr:uid="{F6EE6577-F042-4BA8-8655-42209ED6AD91}"/>
    <cellStyle name="SAPBEXchaText 8 2" xfId="604" xr:uid="{00000000-0005-0000-0000-000083170000}"/>
    <cellStyle name="SAPBEXchaText 8 2 10" xfId="44894" xr:uid="{FB268F59-7C17-41F9-A228-C39BFD536305}"/>
    <cellStyle name="SAPBEXchaText 8 2 11" xfId="46957" xr:uid="{83668EA1-F3FD-41E5-9921-ED60099303C5}"/>
    <cellStyle name="SAPBEXchaText 8 2 12" xfId="49254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6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4" xr:uid="{9288BE41-C048-46AD-877A-D1009B102ACD}"/>
    <cellStyle name="SAPBEXexcBad7 10 12" xfId="38290" xr:uid="{17658B1B-E70B-4017-B6B3-BA592773CD98}"/>
    <cellStyle name="SAPBEXexcBad7 10 13" xfId="44586" xr:uid="{1E3FF7E3-3199-4CDA-9EEB-1F29BC74331E}"/>
    <cellStyle name="SAPBEXexcBad7 10 14" xfId="44508" xr:uid="{6A3F33BD-151B-4C72-9A52-88F30D3C48CA}"/>
    <cellStyle name="SAPBEXexcBad7 10 2" xfId="2740" xr:uid="{00000000-0005-0000-0000-00009A170000}"/>
    <cellStyle name="SAPBEXexcBad7 10 2 10" xfId="43487" xr:uid="{CC7EE76F-3140-4C24-A4A9-8C8536917FF8}"/>
    <cellStyle name="SAPBEXexcBad7 10 2 11" xfId="45677" xr:uid="{DD3DD367-E606-4BB9-81D9-1DA1A31FB093}"/>
    <cellStyle name="SAPBEXexcBad7 10 2 12" xfId="47995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6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5" xr:uid="{0965314F-2607-4683-B5EE-B755B40760F1}"/>
    <cellStyle name="SAPBEXexcBad7 11 12" xfId="40155" xr:uid="{3115A055-D24F-445B-9A9D-41DE947A94B8}"/>
    <cellStyle name="SAPBEXexcBad7 11 13" xfId="44585" xr:uid="{EDC5E13C-3430-4E62-B855-6451D62C3070}"/>
    <cellStyle name="SAPBEXexcBad7 11 14" xfId="44765" xr:uid="{29CA9A4E-E5A1-41ED-99C0-547A58CF577A}"/>
    <cellStyle name="SAPBEXexcBad7 11 2" xfId="2741" xr:uid="{00000000-0005-0000-0000-0000BE170000}"/>
    <cellStyle name="SAPBEXexcBad7 11 2 10" xfId="43488" xr:uid="{32CEF97F-585C-49DE-A55C-51B833935113}"/>
    <cellStyle name="SAPBEXexcBad7 11 2 11" xfId="45678" xr:uid="{BA0774D8-7535-4B00-BEF4-FD299EC681F0}"/>
    <cellStyle name="SAPBEXexcBad7 11 2 12" xfId="47996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5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4" xr:uid="{DDD09617-993E-410D-9396-7132C1B8AC99}"/>
    <cellStyle name="SAPBEXexcBad7 12 11" xfId="39992" xr:uid="{BCCF4725-BDA1-48DE-A2AC-01EBF3383F74}"/>
    <cellStyle name="SAPBEXexcBad7 12 2" xfId="4776" xr:uid="{00000000-0005-0000-0000-0000E1170000}"/>
    <cellStyle name="SAPBEXexcBad7 12 2 10" xfId="45679" xr:uid="{F6FD5DBE-BF0B-41AB-8725-1BEA5157AD4D}"/>
    <cellStyle name="SAPBEXexcBad7 12 2 11" xfId="47997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4" xr:uid="{8D6BAB21-1187-4E3F-9B07-6A249EBF73A2}"/>
    <cellStyle name="SAPBEXexcBad7 12 2 9" xfId="43489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7" xr:uid="{52F4D250-74CD-4FEB-B56F-926BF9514755}"/>
    <cellStyle name="SAPBEXexcBad7 12 9" xfId="41293" xr:uid="{1407623F-C871-4B22-B6B0-6FDE3B48A547}"/>
    <cellStyle name="SAPBEXexcBad7 13" xfId="2743" xr:uid="{00000000-0005-0000-0000-0000F8170000}"/>
    <cellStyle name="SAPBEXexcBad7 13 10" xfId="39323" xr:uid="{60675BD2-BDA0-4E94-87F2-A4C669B38DEE}"/>
    <cellStyle name="SAPBEXexcBad7 13 11" xfId="43297" xr:uid="{A1286EF2-058A-4595-B163-83CE9225902A}"/>
    <cellStyle name="SAPBEXexcBad7 13 2" xfId="4775" xr:uid="{00000000-0005-0000-0000-0000F9170000}"/>
    <cellStyle name="SAPBEXexcBad7 13 2 10" xfId="45680" xr:uid="{FC82AC7B-1F3C-4FC1-BE85-628EC5DAE56B}"/>
    <cellStyle name="SAPBEXexcBad7 13 2 11" xfId="47998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3" xr:uid="{DA6E5640-665B-44AF-A64F-71D202A6559E}"/>
    <cellStyle name="SAPBEXexcBad7 13 2 9" xfId="43490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6" xr:uid="{CF3AD00C-55E5-4AAD-9FAD-0E1A31FBA192}"/>
    <cellStyle name="SAPBEXexcBad7 13 9" xfId="40156" xr:uid="{7C34E652-D51D-4F92-9FC2-0FD5240211E0}"/>
    <cellStyle name="SAPBEXexcBad7 14" xfId="2744" xr:uid="{00000000-0005-0000-0000-000010180000}"/>
    <cellStyle name="SAPBEXexcBad7 14 10" xfId="40461" xr:uid="{E1A5C416-9617-4314-8ADC-F1D0D48C3850}"/>
    <cellStyle name="SAPBEXexcBad7 14 11" xfId="44509" xr:uid="{926888D8-2473-4F95-A247-FE517F0483C9}"/>
    <cellStyle name="SAPBEXexcBad7 14 2" xfId="4774" xr:uid="{00000000-0005-0000-0000-000011180000}"/>
    <cellStyle name="SAPBEXexcBad7 14 2 10" xfId="45681" xr:uid="{09A9710B-D2FB-4BC2-AC6D-15EEE2C87466}"/>
    <cellStyle name="SAPBEXexcBad7 14 2 11" xfId="47999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2" xr:uid="{B5C9D01F-B5D1-4C7D-AEEB-CC82EB538809}"/>
    <cellStyle name="SAPBEXexcBad7 14 2 9" xfId="43491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3" xr:uid="{E323EED3-38D3-4F86-9D44-FD176802FE0B}"/>
    <cellStyle name="SAPBEXexcBad7 14 9" xfId="41294" xr:uid="{00A5980C-7ECE-443D-8F08-1F13530B12FC}"/>
    <cellStyle name="SAPBEXexcBad7 15" xfId="2745" xr:uid="{00000000-0005-0000-0000-000028180000}"/>
    <cellStyle name="SAPBEXexcBad7 15 10" xfId="40462" xr:uid="{63B08C5E-0275-4E06-A4BA-D40B2D8561BA}"/>
    <cellStyle name="SAPBEXexcBad7 15 11" xfId="44770" xr:uid="{41661100-F606-4412-A8F9-4D3978BCFB64}"/>
    <cellStyle name="SAPBEXexcBad7 15 2" xfId="4773" xr:uid="{00000000-0005-0000-0000-000029180000}"/>
    <cellStyle name="SAPBEXexcBad7 15 2 10" xfId="45682" xr:uid="{AE56D940-D121-4D62-8074-F587DEF1D360}"/>
    <cellStyle name="SAPBEXexcBad7 15 2 11" xfId="48000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1" xr:uid="{EA64CD46-FC34-4057-9605-E9AF00900350}"/>
    <cellStyle name="SAPBEXexcBad7 15 2 9" xfId="43492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5" xr:uid="{18139A55-3644-4EE9-8840-0037968D607C}"/>
    <cellStyle name="SAPBEXexcBad7 15 9" xfId="40157" xr:uid="{ED362419-249C-4404-BE55-E18D01265B8C}"/>
    <cellStyle name="SAPBEXexcBad7 16" xfId="2746" xr:uid="{00000000-0005-0000-0000-000040180000}"/>
    <cellStyle name="SAPBEXexcBad7 16 10" xfId="40239" xr:uid="{AA955F5F-E762-4AA0-B455-28CF3D24F5E1}"/>
    <cellStyle name="SAPBEXexcBad7 16 11" xfId="43274" xr:uid="{7CD7EB55-1F9C-49B3-91C5-6C10BA621C6A}"/>
    <cellStyle name="SAPBEXexcBad7 16 2" xfId="4772" xr:uid="{00000000-0005-0000-0000-000041180000}"/>
    <cellStyle name="SAPBEXexcBad7 16 2 10" xfId="45683" xr:uid="{1F32F5A0-8428-42B5-ACB5-07C702F76FA7}"/>
    <cellStyle name="SAPBEXexcBad7 16 2 11" xfId="48001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50" xr:uid="{3F3E4157-63C9-4DD1-854C-4F87C8E2CE9B}"/>
    <cellStyle name="SAPBEXexcBad7 16 2 9" xfId="43493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2" xr:uid="{83859977-57ED-481E-8AD5-4AF13F2441DB}"/>
    <cellStyle name="SAPBEXexcBad7 16 9" xfId="41295" xr:uid="{E9CE87C1-35F5-4043-9A01-FAC66009E613}"/>
    <cellStyle name="SAPBEXexcBad7 17" xfId="2747" xr:uid="{00000000-0005-0000-0000-000058180000}"/>
    <cellStyle name="SAPBEXexcBad7 17 10" xfId="44583" xr:uid="{5AE537F7-6BF9-45C4-9592-604B9A684910}"/>
    <cellStyle name="SAPBEXexcBad7 17 11" xfId="39993" xr:uid="{4843A002-4FAF-4C28-BCFF-BB3B6A64F7F2}"/>
    <cellStyle name="SAPBEXexcBad7 17 2" xfId="4771" xr:uid="{00000000-0005-0000-0000-000059180000}"/>
    <cellStyle name="SAPBEXexcBad7 17 2 10" xfId="45684" xr:uid="{2222D71B-F7C3-498D-9DCC-E817FC45182E}"/>
    <cellStyle name="SAPBEXexcBad7 17 2 11" xfId="48002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9" xr:uid="{BF748C1F-25E5-49CF-B8F1-198044CD72F8}"/>
    <cellStyle name="SAPBEXexcBad7 17 2 9" xfId="43494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4" xr:uid="{9F975CB9-4FBB-4B74-8ADE-DA2A20780A57}"/>
    <cellStyle name="SAPBEXexcBad7 17 9" xfId="40158" xr:uid="{C16E26CA-ACEC-4311-8714-30527D94A05D}"/>
    <cellStyle name="SAPBEXexcBad7 18" xfId="4910" xr:uid="{00000000-0005-0000-0000-000070180000}"/>
    <cellStyle name="SAPBEXexcBad7 18 10" xfId="45472" xr:uid="{3FEA6DCF-483F-45B8-AF43-AA7B8120E600}"/>
    <cellStyle name="SAPBEXexcBad7 18 11" xfId="47794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4" xr:uid="{9BAEC412-620C-4B75-AF0C-A9E95E353DC6}"/>
    <cellStyle name="SAPBEXexcBad7 18 9" xfId="40443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7" xr:uid="{33D03A0E-8218-4115-9207-C84D6553133A}"/>
    <cellStyle name="SAPBEXexcBad7 2 16" xfId="39988" xr:uid="{1BBBE685-1CC6-46D9-BD39-62E371DCE237}"/>
    <cellStyle name="SAPBEXexcBad7 2 17" xfId="44847" xr:uid="{9A52AD03-272F-47D0-948E-F884F4054CCD}"/>
    <cellStyle name="SAPBEXexcBad7 2 18" xfId="44670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900" xr:uid="{E3016C31-EB7B-4AA6-9B30-D7E0467C7B75}"/>
    <cellStyle name="SAPBEXexcBad7 2 2 13" xfId="38949" xr:uid="{A14CA391-011A-4E31-A67C-DA73AE7DCA40}"/>
    <cellStyle name="SAPBEXexcBad7 2 2 14" xfId="39876" xr:uid="{BD58F1C3-F64C-4C6E-B480-57E27838F2AB}"/>
    <cellStyle name="SAPBEXexcBad7 2 2 15" xfId="44510" xr:uid="{67535447-D293-427F-AF0F-A4E2E0384291}"/>
    <cellStyle name="SAPBEXexcBad7 2 2 2" xfId="2749" xr:uid="{00000000-0005-0000-0000-000088180000}"/>
    <cellStyle name="SAPBEXexcBad7 2 2 2 10" xfId="39020" xr:uid="{333B148B-4F98-48F5-842B-9EC85F73B2E1}"/>
    <cellStyle name="SAPBEXexcBad7 2 2 2 11" xfId="46689" xr:uid="{72ACB7C5-7214-4118-9B07-A1EF32F6B96D}"/>
    <cellStyle name="SAPBEXexcBad7 2 2 2 12" xfId="49005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6" xr:uid="{DAD0B912-F291-4F19-B516-217753B169D6}"/>
    <cellStyle name="SAPBEXexcBad7 2 2 3" xfId="4769" xr:uid="{00000000-0005-0000-0000-000096180000}"/>
    <cellStyle name="SAPBEXexcBad7 2 2 3 10" xfId="45685" xr:uid="{A0A9D6BF-B420-4741-827B-78E54E4470B3}"/>
    <cellStyle name="SAPBEXexcBad7 2 2 3 11" xfId="48003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8" xr:uid="{48569F5E-BF8D-4B9B-B9FD-9B7358EAC8DC}"/>
    <cellStyle name="SAPBEXexcBad7 2 2 3 9" xfId="43495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8" xr:uid="{A0738EB9-1456-4295-BC01-02B0226E141C}"/>
    <cellStyle name="SAPBEXexcBad7 2 3 11" xfId="45587" xr:uid="{BDC1A81F-C5E0-49BA-ADAF-5DD7CF57F430}"/>
    <cellStyle name="SAPBEXexcBad7 2 3 12" xfId="47908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9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1" xr:uid="{D84A1031-A8C6-4D95-B2C3-FC275B974839}"/>
    <cellStyle name="SAPBEXexcBad7 25" xfId="44846" xr:uid="{87B4FDCB-6919-4FE6-A0AB-91D5FA055F42}"/>
    <cellStyle name="SAPBEXexcBad7 26" xfId="44669" xr:uid="{476DF12B-E5ED-473E-AD76-3DFC6DB4F3AB}"/>
    <cellStyle name="SAPBEXexcBad7 3" xfId="609" xr:uid="{00000000-0005-0000-0000-0000E9180000}"/>
    <cellStyle name="SAPBEXexcBad7 3 10" xfId="41296" xr:uid="{107F895D-D198-45F8-A69A-85CEF39202B4}"/>
    <cellStyle name="SAPBEXexcBad7 3 11" xfId="40238" xr:uid="{85C6AACE-C5AF-4ACB-9467-CE5F9194C93D}"/>
    <cellStyle name="SAPBEXexcBad7 3 12" xfId="43298" xr:uid="{589A6BB6-98FC-4FC2-848A-2EA9DB34174D}"/>
    <cellStyle name="SAPBEXexcBad7 3 2" xfId="610" xr:uid="{00000000-0005-0000-0000-0000EA180000}"/>
    <cellStyle name="SAPBEXexcBad7 3 2 10" xfId="44582" xr:uid="{ED4F7C20-FD80-4A4B-BAF3-E0BE7ECF6B3E}"/>
    <cellStyle name="SAPBEXexcBad7 3 2 11" xfId="41129" xr:uid="{22AC0EE9-46CF-4600-8FCC-AEA13F9BDF41}"/>
    <cellStyle name="SAPBEXexcBad7 3 2 2" xfId="4767" xr:uid="{00000000-0005-0000-0000-0000EB180000}"/>
    <cellStyle name="SAPBEXexcBad7 3 2 2 10" xfId="45687" xr:uid="{934FB92D-BF0C-4F5C-91D9-6D3121E377E1}"/>
    <cellStyle name="SAPBEXexcBad7 3 2 2 11" xfId="48005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6" xr:uid="{52211D91-B705-47E4-9C3F-3135F07BAB99}"/>
    <cellStyle name="SAPBEXexcBad7 3 2 2 9" xfId="43497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3" xr:uid="{EF56316F-57B7-4DDC-9BB9-101D1BC2574B}"/>
    <cellStyle name="SAPBEXexcBad7 3 2 9" xfId="40159" xr:uid="{2A98BEE5-1C96-488A-826E-F14E592BB181}"/>
    <cellStyle name="SAPBEXexcBad7 3 3" xfId="4768" xr:uid="{00000000-0005-0000-0000-000002190000}"/>
    <cellStyle name="SAPBEXexcBad7 3 3 10" xfId="45686" xr:uid="{B8999F9D-53C3-48D9-99C0-69E0EB52144C}"/>
    <cellStyle name="SAPBEXexcBad7 3 3 11" xfId="48004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7" xr:uid="{56162A92-EF8F-4AD6-B1CE-2B9CDB9FD313}"/>
    <cellStyle name="SAPBEXexcBad7 3 3 9" xfId="43496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1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2" xr:uid="{845F30FD-ECE1-4B50-B566-4334ADE09F89}"/>
    <cellStyle name="SAPBEXexcBad7 4 14" xfId="41297" xr:uid="{F0D53B95-A301-4FA1-92F4-5F167F3E826E}"/>
    <cellStyle name="SAPBEXexcBad7 4 15" xfId="39875" xr:uid="{3D1DF7EC-42B6-4CD5-A5A5-DCD171376996}"/>
    <cellStyle name="SAPBEXexcBad7 4 16" xfId="44780" xr:uid="{8D65B0AB-0EDC-4A64-BE8A-77EBE92AACE6}"/>
    <cellStyle name="SAPBEXexcBad7 4 2" xfId="2751" xr:uid="{00000000-0005-0000-0000-00001E190000}"/>
    <cellStyle name="SAPBEXexcBad7 4 2 10" xfId="40237" xr:uid="{B86E4734-C8C4-428C-BC29-8A962AD66BF4}"/>
    <cellStyle name="SAPBEXexcBad7 4 2 11" xfId="44511" xr:uid="{7AC95319-AA78-42A0-8CE9-FEFAC0BC785F}"/>
    <cellStyle name="SAPBEXexcBad7 4 2 2" xfId="4765" xr:uid="{00000000-0005-0000-0000-00001F190000}"/>
    <cellStyle name="SAPBEXexcBad7 4 2 2 10" xfId="45689" xr:uid="{9FC2280F-0FD2-4CEE-923B-A4736FC7488E}"/>
    <cellStyle name="SAPBEXexcBad7 4 2 2 11" xfId="48007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4" xr:uid="{E6A02AF3-D0E6-43EB-9CCD-E7AC79B8D13B}"/>
    <cellStyle name="SAPBEXexcBad7 4 2 2 9" xfId="43499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8" xr:uid="{D57ADB16-514F-40E1-8F18-669878F6ECB5}"/>
    <cellStyle name="SAPBEXexcBad7 4 2 9" xfId="40160" xr:uid="{C89B66BF-200B-4580-BDF6-164D99617EF1}"/>
    <cellStyle name="SAPBEXexcBad7 4 3" xfId="2750" xr:uid="{00000000-0005-0000-0000-000036190000}"/>
    <cellStyle name="SAPBEXexcBad7 4 3 10" xfId="42254" xr:uid="{E9F112E5-B1EA-40C0-BF04-E8CDA7E96C6E}"/>
    <cellStyle name="SAPBEXexcBad7 4 3 11" xfId="46792" xr:uid="{282019F4-C1FF-4222-A62D-2B45BC37C199}"/>
    <cellStyle name="SAPBEXexcBad7 4 3 12" xfId="49097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5" xr:uid="{0D52A821-6FB9-49ED-8D1B-B38EA5123FCB}"/>
    <cellStyle name="SAPBEXexcBad7 4 4" xfId="4766" xr:uid="{00000000-0005-0000-0000-000044190000}"/>
    <cellStyle name="SAPBEXexcBad7 4 4 10" xfId="45688" xr:uid="{7484DB29-B8D1-45C4-83A0-579A000DDD3C}"/>
    <cellStyle name="SAPBEXexcBad7 4 4 11" xfId="48006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5" xr:uid="{285DB4BA-9A23-4B11-8259-3DD1B0A3FB03}"/>
    <cellStyle name="SAPBEXexcBad7 4 4 9" xfId="43498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9" xr:uid="{E8D080BD-7DB3-436B-9A56-326D63C993FE}"/>
    <cellStyle name="SAPBEXexcBad7 5 13" xfId="41298" xr:uid="{FE7C0727-5942-4FE7-997B-C741E1675E6A}"/>
    <cellStyle name="SAPBEXexcBad7 5 14" xfId="44581" xr:uid="{3132B697-84D3-414B-B580-B43C20284A61}"/>
    <cellStyle name="SAPBEXexcBad7 5 15" xfId="44781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1" xr:uid="{B4D95C98-83C2-4D4B-A24A-1BD413C63CC1}"/>
    <cellStyle name="SAPBEXexcBad7 5 2 12" xfId="38291" xr:uid="{2D34B3E5-6630-40B4-BC77-5647D5048109}"/>
    <cellStyle name="SAPBEXexcBad7 5 2 13" xfId="41353" xr:uid="{1B6FEE07-865E-4D30-9B45-54D0C21AD55A}"/>
    <cellStyle name="SAPBEXexcBad7 5 2 14" xfId="44782" xr:uid="{84485065-4D6B-45B3-93C9-CBC3929263B0}"/>
    <cellStyle name="SAPBEXexcBad7 5 2 2" xfId="2753" xr:uid="{00000000-0005-0000-0000-000060190000}"/>
    <cellStyle name="SAPBEXexcBad7 5 2 2 10" xfId="43501" xr:uid="{D8140FEC-BC2D-4A83-A0E9-F77C56A74107}"/>
    <cellStyle name="SAPBEXexcBad7 5 2 2 11" xfId="45691" xr:uid="{5B39A245-A59D-454D-9667-E742412290FB}"/>
    <cellStyle name="SAPBEXexcBad7 5 2 2 12" xfId="48009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2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5" xr:uid="{E97B97F8-4379-40F0-A656-458B129087B6}"/>
    <cellStyle name="SAPBEXexcBad7 5 3 11" xfId="44732" xr:uid="{5A4858A7-CAED-464F-92DC-F9A5FCE7577F}"/>
    <cellStyle name="SAPBEXexcBad7 5 3 12" xfId="46793" xr:uid="{2033AE2C-3DC0-4A3B-A203-2704BA74ADF0}"/>
    <cellStyle name="SAPBEXexcBad7 5 3 13" xfId="49098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9" xr:uid="{30DBFED1-8CAB-4C02-A030-C68B94621A23}"/>
    <cellStyle name="SAPBEXexcBad7 5 3 2 4" xfId="42427" xr:uid="{31829405-3EE8-4681-8FB1-D1A87AC56FD8}"/>
    <cellStyle name="SAPBEXexcBad7 5 3 2 5" xfId="44895" xr:uid="{400EF47B-04BD-4637-94E0-0A5DE5C74A24}"/>
    <cellStyle name="SAPBEXexcBad7 5 3 2 6" xfId="46958" xr:uid="{F5968674-E157-4914-B1B7-E354C1E8CF47}"/>
    <cellStyle name="SAPBEXexcBad7 5 3 2 7" xfId="49255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6" xr:uid="{6910ED6B-BC19-4775-9E90-E4CDB762BD81}"/>
    <cellStyle name="SAPBEXexcBad7 5 4" xfId="4764" xr:uid="{00000000-0005-0000-0000-000090190000}"/>
    <cellStyle name="SAPBEXexcBad7 5 4 10" xfId="45690" xr:uid="{5EA2E1B9-DD0B-4A27-8328-51F73F86F0D7}"/>
    <cellStyle name="SAPBEXexcBad7 5 4 11" xfId="48008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3" xr:uid="{A2263B3A-4688-4D05-B7B0-E43F43886362}"/>
    <cellStyle name="SAPBEXexcBad7 5 4 9" xfId="43500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60" xr:uid="{FB7E82F8-D0BC-4E2D-A9ED-EA11F144BD73}"/>
    <cellStyle name="SAPBEXexcBad7 6 13" xfId="41927" xr:uid="{C654A2A0-66FC-4992-81E4-24EA8A82EC10}"/>
    <cellStyle name="SAPBEXexcBad7 6 14" xfId="38899" xr:uid="{C063F75C-9E5A-4F91-822A-CAEE313C5991}"/>
    <cellStyle name="SAPBEXexcBad7 6 15" xfId="43300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6" xr:uid="{44FA51DA-D023-41D2-B738-B3F39AE4D273}"/>
    <cellStyle name="SAPBEXexcBad7 6 2 12" xfId="40161" xr:uid="{C2826C1F-86D6-4367-B7B6-ECF5E665821B}"/>
    <cellStyle name="SAPBEXexcBad7 6 2 13" xfId="44580" xr:uid="{BC60B28F-A04F-4CB6-876A-9AFA7F385DEC}"/>
    <cellStyle name="SAPBEXexcBad7 6 2 14" xfId="44784" xr:uid="{C99C1968-D807-44E2-8BC5-5378279AFB93}"/>
    <cellStyle name="SAPBEXexcBad7 6 2 2" xfId="2755" xr:uid="{00000000-0005-0000-0000-0000A8190000}"/>
    <cellStyle name="SAPBEXexcBad7 6 2 2 10" xfId="43503" xr:uid="{70489E0F-4C6F-4341-9BC3-790611B701F6}"/>
    <cellStyle name="SAPBEXexcBad7 6 2 2 11" xfId="45693" xr:uid="{C3781893-4B61-48E5-A86D-9D409091D88C}"/>
    <cellStyle name="SAPBEXexcBad7 6 2 2 12" xfId="48011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40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6" xr:uid="{B379491C-7099-4F7D-BDE1-4D566AD3ACF8}"/>
    <cellStyle name="SAPBEXexcBad7 6 3 11" xfId="44733" xr:uid="{FEB662F8-3661-4C26-8CF2-53EF4ABCB5B5}"/>
    <cellStyle name="SAPBEXexcBad7 6 3 12" xfId="46794" xr:uid="{DA3A1959-5974-4DF3-9BFD-C27547451FC2}"/>
    <cellStyle name="SAPBEXexcBad7 6 3 13" xfId="49099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90" xr:uid="{54B38ACB-6296-4ED9-83F4-CDAC7F57AEE1}"/>
    <cellStyle name="SAPBEXexcBad7 6 3 2 4" xfId="42428" xr:uid="{77848B01-B69F-4120-9D86-2A632F2484F8}"/>
    <cellStyle name="SAPBEXexcBad7 6 3 2 5" xfId="44896" xr:uid="{D3777C00-DA09-4105-9745-94F92E2EDBDF}"/>
    <cellStyle name="SAPBEXexcBad7 6 3 2 6" xfId="46959" xr:uid="{05A4E0F9-9B9A-4374-BD43-1F3910FB932C}"/>
    <cellStyle name="SAPBEXexcBad7 6 3 2 7" xfId="49256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7" xr:uid="{8AB088BE-238A-4F7F-B38E-D298A1B6D7EC}"/>
    <cellStyle name="SAPBEXexcBad7 6 4" xfId="4762" xr:uid="{00000000-0005-0000-0000-0000D8190000}"/>
    <cellStyle name="SAPBEXexcBad7 6 4 10" xfId="45692" xr:uid="{A96F6732-0263-4E57-BAAE-D8DE420B0DE2}"/>
    <cellStyle name="SAPBEXexcBad7 6 4 11" xfId="48010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1" xr:uid="{2569C3C6-7D4F-47B9-AECF-80F5745A04D7}"/>
    <cellStyle name="SAPBEXexcBad7 6 4 9" xfId="43502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7" xr:uid="{C91DEF7B-5477-49DA-8041-2DB7E1155B09}"/>
    <cellStyle name="SAPBEXexcBad7 7 13" xfId="41928" xr:uid="{73E290B8-9E79-430F-A87F-A64E9EE54D66}"/>
    <cellStyle name="SAPBEXexcBad7 7 14" xfId="41008" xr:uid="{ED72F644-1880-4959-A991-FBE7C592D09A}"/>
    <cellStyle name="SAPBEXexcBad7 7 15" xfId="39996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9" xr:uid="{E3D39475-B48F-44B9-B620-003DAB086B8E}"/>
    <cellStyle name="SAPBEXexcBad7 7 2 12" xfId="40162" xr:uid="{47D26632-2851-4717-BBB7-2CCC9971A4D1}"/>
    <cellStyle name="SAPBEXexcBad7 7 2 13" xfId="38898" xr:uid="{769E51FA-CAF2-4A5D-949B-6E9009292AE1}"/>
    <cellStyle name="SAPBEXexcBad7 7 2 14" xfId="46757" xr:uid="{BAEB40E9-4227-41B0-991E-73C59C4817C7}"/>
    <cellStyle name="SAPBEXexcBad7 7 2 2" xfId="2757" xr:uid="{00000000-0005-0000-0000-0000F0190000}"/>
    <cellStyle name="SAPBEXexcBad7 7 2 2 10" xfId="43505" xr:uid="{247D235E-D2EB-4186-BF3C-47426A255B95}"/>
    <cellStyle name="SAPBEXexcBad7 7 2 2 11" xfId="45695" xr:uid="{16996ED2-283E-477D-92A7-FC4021262F5D}"/>
    <cellStyle name="SAPBEXexcBad7 7 2 2 12" xfId="48013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8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7" xr:uid="{79E47A16-E52B-4BE2-B85B-CAADD19616D7}"/>
    <cellStyle name="SAPBEXexcBad7 7 3 11" xfId="44734" xr:uid="{C1836A57-5077-48D6-9C8D-AC4963C6C190}"/>
    <cellStyle name="SAPBEXexcBad7 7 3 12" xfId="46795" xr:uid="{95E1E7BF-7CE7-42A8-801A-2D808643F20B}"/>
    <cellStyle name="SAPBEXexcBad7 7 3 13" xfId="49100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1" xr:uid="{05DBC91B-C268-4BD1-A0A8-110BBBF7100B}"/>
    <cellStyle name="SAPBEXexcBad7 7 3 2 4" xfId="42429" xr:uid="{ED963D67-91E5-4D11-BDBB-A719B72BACC1}"/>
    <cellStyle name="SAPBEXexcBad7 7 3 2 5" xfId="44897" xr:uid="{AF327BA0-8707-4C9A-959C-C1B567CB4817}"/>
    <cellStyle name="SAPBEXexcBad7 7 3 2 6" xfId="46960" xr:uid="{AEF2D173-4DB7-446F-AFAD-5AA8353A2111}"/>
    <cellStyle name="SAPBEXexcBad7 7 3 2 7" xfId="49257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8" xr:uid="{D92F48ED-D794-4A7F-9ECE-D6C8CB62B659}"/>
    <cellStyle name="SAPBEXexcBad7 7 4" xfId="4760" xr:uid="{00000000-0005-0000-0000-0000201A0000}"/>
    <cellStyle name="SAPBEXexcBad7 7 4 10" xfId="45694" xr:uid="{1E74DE56-FCA1-4A33-92DB-9096B6157AE4}"/>
    <cellStyle name="SAPBEXexcBad7 7 4 11" xfId="48012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9" xr:uid="{43472EB9-E1DF-4255-97CD-A303827E93E2}"/>
    <cellStyle name="SAPBEXexcBad7 7 4 9" xfId="43504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8" xr:uid="{E342E3BE-DB4A-437D-BE69-6A1579884905}"/>
    <cellStyle name="SAPBEXexcBad7 8 13" xfId="41300" xr:uid="{5FD68556-5EB9-4AA0-B78E-7A13314C4526}"/>
    <cellStyle name="SAPBEXexcBad7 8 14" xfId="44579" xr:uid="{A5CCC914-EBEC-45D9-A577-2AB5324A1144}"/>
    <cellStyle name="SAPBEXexcBad7 8 15" xfId="44513" xr:uid="{C6D2B4B6-DCB7-47C9-A6EF-5F53E8221887}"/>
    <cellStyle name="SAPBEXexcBad7 8 2" xfId="619" xr:uid="{00000000-0005-0000-0000-0000361A0000}"/>
    <cellStyle name="SAPBEXexcBad7 8 2 10" xfId="44735" xr:uid="{37A8AC5B-5AC5-48D9-8901-C7031F3D4E91}"/>
    <cellStyle name="SAPBEXexcBad7 8 2 11" xfId="46796" xr:uid="{CFAF183C-94CE-4323-92BE-D71B85F464D8}"/>
    <cellStyle name="SAPBEXexcBad7 8 2 12" xfId="49101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30" xr:uid="{B81B1C2E-654E-40BD-BBA4-2AD3F4947C85}"/>
    <cellStyle name="SAPBEXexcBad7 8 2 2 4" xfId="44898" xr:uid="{BD934F55-0093-4C5A-BCC8-2AACB47569E1}"/>
    <cellStyle name="SAPBEXexcBad7 8 2 2 5" xfId="46961" xr:uid="{D893ADD2-515A-490B-9997-DE43E120126B}"/>
    <cellStyle name="SAPBEXexcBad7 8 2 2 6" xfId="49258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8" xr:uid="{C4137A91-32FB-410B-82C5-4DDE4E51FD76}"/>
    <cellStyle name="SAPBEXexcBad7 8 3" xfId="2758" xr:uid="{00000000-0005-0000-0000-00003F1A0000}"/>
    <cellStyle name="SAPBEXexcBad7 8 3 10" xfId="43506" xr:uid="{7438C288-B248-45B1-9D2E-B7019AA7075F}"/>
    <cellStyle name="SAPBEXexcBad7 8 3 11" xfId="45696" xr:uid="{6D22BF05-C026-446C-89F7-E07667DC84E6}"/>
    <cellStyle name="SAPBEXexcBad7 8 3 12" xfId="48014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7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5" xr:uid="{58E4C33B-6F32-496B-A195-CE3780581882}"/>
    <cellStyle name="SAPBEXexcBad7 9 12" xfId="40163" xr:uid="{BEEFAA72-4034-491F-A735-7EC69418EA54}"/>
    <cellStyle name="SAPBEXexcBad7 9 13" xfId="42210" xr:uid="{A01B344D-2964-4B48-941F-D155FC8CEF00}"/>
    <cellStyle name="SAPBEXexcBad7 9 14" xfId="44785" xr:uid="{9CC9AF1A-A73A-48D1-BEC2-FF3FC1822905}"/>
    <cellStyle name="SAPBEXexcBad7 9 2" xfId="2759" xr:uid="{00000000-0005-0000-0000-0000621A0000}"/>
    <cellStyle name="SAPBEXexcBad7 9 2 10" xfId="43507" xr:uid="{776C2DD3-5AA0-43F3-AAE9-EA04DE6E45FB}"/>
    <cellStyle name="SAPBEXexcBad7 9 2 11" xfId="45697" xr:uid="{72990352-5566-439F-BD02-E6848B8FF27B}"/>
    <cellStyle name="SAPBEXexcBad7 9 2 12" xfId="48015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6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7" xr:uid="{6BA52A37-9798-4E38-AE4D-05B427CC9E39}"/>
    <cellStyle name="SAPBEXexcBad8 10 12" xfId="40164" xr:uid="{4E8FE8D5-FD92-4182-9F09-2FDA2614361D}"/>
    <cellStyle name="SAPBEXexcBad8 10 13" xfId="44578" xr:uid="{3379E073-2B60-4ABB-A3C6-03868615BF58}"/>
    <cellStyle name="SAPBEXexcBad8 10 14" xfId="43304" xr:uid="{181B2691-07EF-4EEC-B9E7-663D2D60968B}"/>
    <cellStyle name="SAPBEXexcBad8 10 2" xfId="2760" xr:uid="{00000000-0005-0000-0000-00008D1A0000}"/>
    <cellStyle name="SAPBEXexcBad8 10 2 10" xfId="43508" xr:uid="{5BFC2A07-36B7-41D0-A492-29CFB29D880C}"/>
    <cellStyle name="SAPBEXexcBad8 10 2 11" xfId="45698" xr:uid="{5911F509-207C-40F4-82CE-7D03964DB8B0}"/>
    <cellStyle name="SAPBEXexcBad8 10 2 12" xfId="48016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5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6" xr:uid="{6BE9DA8A-C05C-443E-A0DD-7DF9E6F88E56}"/>
    <cellStyle name="SAPBEXexcBad8 11 12" xfId="41301" xr:uid="{07F4AAED-AA60-4729-8DD1-935DCB569FDE}"/>
    <cellStyle name="SAPBEXexcBad8 11 13" xfId="40217" xr:uid="{0293A333-A064-4C28-8E2F-844A3A299389}"/>
    <cellStyle name="SAPBEXexcBad8 11 14" xfId="44516" xr:uid="{8232420B-F133-4B43-A2DA-BCC559120886}"/>
    <cellStyle name="SAPBEXexcBad8 11 2" xfId="2761" xr:uid="{00000000-0005-0000-0000-0000B11A0000}"/>
    <cellStyle name="SAPBEXexcBad8 11 2 10" xfId="43509" xr:uid="{E24C795C-8AD5-454B-8943-07FCFA6EBB57}"/>
    <cellStyle name="SAPBEXexcBad8 11 2 11" xfId="45699" xr:uid="{9F6193AB-C3DA-4505-A993-E1F6587FC805}"/>
    <cellStyle name="SAPBEXexcBad8 11 2 12" xfId="48017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4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9" xr:uid="{43001262-3AE0-4C6F-89F5-EB0CB8174062}"/>
    <cellStyle name="SAPBEXexcBad8 12 11" xfId="44515" xr:uid="{3C1B72B3-7523-4674-9859-48AB603AD806}"/>
    <cellStyle name="SAPBEXexcBad8 12 2" xfId="4754" xr:uid="{00000000-0005-0000-0000-0000D41A0000}"/>
    <cellStyle name="SAPBEXexcBad8 12 2 10" xfId="45700" xr:uid="{09DB9703-E4B8-49E7-9B31-EA6772C89BCF}"/>
    <cellStyle name="SAPBEXexcBad8 12 2 11" xfId="48018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3" xr:uid="{77036B61-1224-495B-A21B-28B9A98D993E}"/>
    <cellStyle name="SAPBEXexcBad8 12 2 9" xfId="43510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3" xr:uid="{421900C4-4C06-4BF3-B4AF-293280C8D0CD}"/>
    <cellStyle name="SAPBEXexcBad8 12 9" xfId="40165" xr:uid="{A945C7AA-B531-4B3D-A2A7-9AA7CE8B205F}"/>
    <cellStyle name="SAPBEXexcBad8 13" xfId="2763" xr:uid="{00000000-0005-0000-0000-0000EB1A0000}"/>
    <cellStyle name="SAPBEXexcBad8 13 10" xfId="42211" xr:uid="{892017DF-BACA-412A-ACA4-8AFAAAD79CA8}"/>
    <cellStyle name="SAPBEXexcBad8 13 11" xfId="39994" xr:uid="{FB2A2D88-0A59-4B04-A1EA-7FCBB04F1E33}"/>
    <cellStyle name="SAPBEXexcBad8 13 2" xfId="4753" xr:uid="{00000000-0005-0000-0000-0000EC1A0000}"/>
    <cellStyle name="SAPBEXexcBad8 13 2 10" xfId="45701" xr:uid="{A8BCA030-C3BB-4506-B807-DF4FB0F3A6D7}"/>
    <cellStyle name="SAPBEXexcBad8 13 2 11" xfId="48019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2" xr:uid="{28962E14-7F3C-4259-A682-03490D27938C}"/>
    <cellStyle name="SAPBEXexcBad8 13 2 9" xfId="43511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4" xr:uid="{7C105B01-0AC0-4E64-BA05-D3074DED7928}"/>
    <cellStyle name="SAPBEXexcBad8 13 9" xfId="41302" xr:uid="{506E2E6E-A2E1-429E-B180-A629F15C78B6}"/>
    <cellStyle name="SAPBEXexcBad8 14" xfId="2764" xr:uid="{00000000-0005-0000-0000-0000031B0000}"/>
    <cellStyle name="SAPBEXexcBad8 14 10" xfId="40216" xr:uid="{577F9B8C-7A0E-40CB-8E90-5667FC9269A3}"/>
    <cellStyle name="SAPBEXexcBad8 14 11" xfId="43305" xr:uid="{381DA637-534F-4890-B1BF-114C48B38B92}"/>
    <cellStyle name="SAPBEXexcBad8 14 2" xfId="4752" xr:uid="{00000000-0005-0000-0000-0000041B0000}"/>
    <cellStyle name="SAPBEXexcBad8 14 2 10" xfId="45702" xr:uid="{3DEBF213-02F5-4899-96A9-BF12F5497D71}"/>
    <cellStyle name="SAPBEXexcBad8 14 2 11" xfId="48020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1" xr:uid="{024983C4-1594-40B1-94BF-D8CDA5F5A122}"/>
    <cellStyle name="SAPBEXexcBad8 14 2 9" xfId="43512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5" xr:uid="{8C24C17F-0EDA-468E-BA19-7973316BCCC7}"/>
    <cellStyle name="SAPBEXexcBad8 14 9" xfId="40166" xr:uid="{62304C19-7D9F-4FDF-939A-37763BA5DEE7}"/>
    <cellStyle name="SAPBEXexcBad8 15" xfId="2765" xr:uid="{00000000-0005-0000-0000-00001B1B0000}"/>
    <cellStyle name="SAPBEXexcBad8 15 10" xfId="39873" xr:uid="{75F3E5BC-73FE-4CFC-ADAF-719CEC5AB403}"/>
    <cellStyle name="SAPBEXexcBad8 15 11" xfId="41131" xr:uid="{CDC47893-EED6-433B-A2E8-23E6D4E48BBD}"/>
    <cellStyle name="SAPBEXexcBad8 15 2" xfId="4751" xr:uid="{00000000-0005-0000-0000-00001C1B0000}"/>
    <cellStyle name="SAPBEXexcBad8 15 2 10" xfId="45703" xr:uid="{0B7409D8-9476-4440-8C5A-AAE784085AA3}"/>
    <cellStyle name="SAPBEXexcBad8 15 2 11" xfId="48021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30" xr:uid="{D57ACD7A-1202-40BF-868C-4BB7D9EE22CB}"/>
    <cellStyle name="SAPBEXexcBad8 15 2 9" xfId="43513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4" xr:uid="{10D60B25-5DAC-42D1-8F5B-26CC2D01B93D}"/>
    <cellStyle name="SAPBEXexcBad8 15 9" xfId="41303" xr:uid="{D5AB67A7-12BB-4D77-BD9F-C650A36BADB5}"/>
    <cellStyle name="SAPBEXexcBad8 16" xfId="2766" xr:uid="{00000000-0005-0000-0000-0000331B0000}"/>
    <cellStyle name="SAPBEXexcBad8 16 10" xfId="42213" xr:uid="{4731AF29-B23C-488D-8AC1-8F1FAB7413AE}"/>
    <cellStyle name="SAPBEXexcBad8 16 11" xfId="44787" xr:uid="{E5F8B77C-17D7-4FA1-80CE-E6B8AB332290}"/>
    <cellStyle name="SAPBEXexcBad8 16 2" xfId="4750" xr:uid="{00000000-0005-0000-0000-0000341B0000}"/>
    <cellStyle name="SAPBEXexcBad8 16 2 10" xfId="45704" xr:uid="{7AAB57E8-1F7B-4465-9DFE-6E707C0ECAFB}"/>
    <cellStyle name="SAPBEXexcBad8 16 2 11" xfId="48022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9" xr:uid="{44698288-DAB8-4206-A446-E4422CC4B016}"/>
    <cellStyle name="SAPBEXexcBad8 16 2 9" xfId="43514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1" xr:uid="{61E78D66-7F7F-4408-8DE3-C843A6491A0D}"/>
    <cellStyle name="SAPBEXexcBad8 16 9" xfId="40167" xr:uid="{E302B827-C0AC-4C25-9895-F1E6EC589178}"/>
    <cellStyle name="SAPBEXexcBad8 17" xfId="2767" xr:uid="{00000000-0005-0000-0000-00004B1B0000}"/>
    <cellStyle name="SAPBEXexcBad8 17 10" xfId="41006" xr:uid="{6CE9C10B-2DFD-4CB4-93E1-00557BE26AE4}"/>
    <cellStyle name="SAPBEXexcBad8 17 11" xfId="43306" xr:uid="{3D7D556C-0F61-4267-B0A1-B39FDC1DC391}"/>
    <cellStyle name="SAPBEXexcBad8 17 2" xfId="4749" xr:uid="{00000000-0005-0000-0000-00004C1B0000}"/>
    <cellStyle name="SAPBEXexcBad8 17 2 10" xfId="45705" xr:uid="{C21A2A1D-1D9A-45E0-AEE7-4FB560F3818D}"/>
    <cellStyle name="SAPBEXexcBad8 17 2 11" xfId="48023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8" xr:uid="{4278D281-D7B6-46E2-B83E-AEA722A3C71A}"/>
    <cellStyle name="SAPBEXexcBad8 17 2 9" xfId="43515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2" xr:uid="{050F968B-0152-4045-BD56-085D330E7FB5}"/>
    <cellStyle name="SAPBEXexcBad8 17 9" xfId="41304" xr:uid="{D6AD2E4E-901F-49B6-A520-AF20568BF970}"/>
    <cellStyle name="SAPBEXexcBad8 18" xfId="4909" xr:uid="{00000000-0005-0000-0000-0000631B0000}"/>
    <cellStyle name="SAPBEXexcBad8 18 10" xfId="45473" xr:uid="{516A601B-8BA7-460B-BBA7-4DE10020AE06}"/>
    <cellStyle name="SAPBEXexcBad8 18 11" xfId="47795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5" xr:uid="{06B65B84-A56A-424B-9458-E92B3C1E3A58}"/>
    <cellStyle name="SAPBEXexcBad8 18 9" xfId="39301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6" xr:uid="{B394D1EC-769D-4579-887E-3F658BBB6907}"/>
    <cellStyle name="SAPBEXexcBad8 2 16" xfId="40953" xr:uid="{FCE42B20-65D4-452B-B4F5-682D1436CCE5}"/>
    <cellStyle name="SAPBEXexcBad8 2 17" xfId="43359" xr:uid="{CC7612AB-931B-4194-A054-9467E7BBC74F}"/>
    <cellStyle name="SAPBEXexcBad8 2 18" xfId="44700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3" xr:uid="{B712DC7B-C5ED-4E82-8D74-EA26ED1D7571}"/>
    <cellStyle name="SAPBEXexcBad8 2 2 13" xfId="40168" xr:uid="{1504A4D1-E65D-4B5E-B9A3-3316FE674E28}"/>
    <cellStyle name="SAPBEXexcBad8 2 2 14" xfId="41007" xr:uid="{193387D7-03E5-4595-8B96-27F2917BC46C}"/>
    <cellStyle name="SAPBEXexcBad8 2 2 15" xfId="39995" xr:uid="{F1B4D92C-3076-4ECA-9421-F282DCC29EAE}"/>
    <cellStyle name="SAPBEXexcBad8 2 2 2" xfId="2769" xr:uid="{00000000-0005-0000-0000-00007B1B0000}"/>
    <cellStyle name="SAPBEXexcBad8 2 2 2 10" xfId="39019" xr:uid="{667346A1-BEDF-4BCA-8DAC-3A358D59C227}"/>
    <cellStyle name="SAPBEXexcBad8 2 2 2 11" xfId="46690" xr:uid="{B211BBC8-AB8B-4CD1-ACAF-BA933054C5A2}"/>
    <cellStyle name="SAPBEXexcBad8 2 2 2 12" xfId="49006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7" xr:uid="{C6CEE38F-D660-4F13-932F-C72275A0F967}"/>
    <cellStyle name="SAPBEXexcBad8 2 2 3" xfId="4747" xr:uid="{00000000-0005-0000-0000-0000891B0000}"/>
    <cellStyle name="SAPBEXexcBad8 2 2 3 10" xfId="45706" xr:uid="{0283478F-2462-40D8-90DC-39E4CD00C8F0}"/>
    <cellStyle name="SAPBEXexcBad8 2 2 3 11" xfId="48024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7" xr:uid="{150F3C62-0B5A-44A0-A895-0A206A73BF12}"/>
    <cellStyle name="SAPBEXexcBad8 2 2 3 9" xfId="43516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7" xr:uid="{FC00E6FA-8BDF-4B92-94E1-E7FF9B629264}"/>
    <cellStyle name="SAPBEXexcBad8 2 3 11" xfId="45586" xr:uid="{48D637A8-3D6B-4298-BB4D-ED6F30E70CD3}"/>
    <cellStyle name="SAPBEXexcBad8 2 3 12" xfId="47907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20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8" xr:uid="{966D4080-A469-4EF9-81C0-1B78281FD926}"/>
    <cellStyle name="SAPBEXexcBad8 25" xfId="44559" xr:uid="{C8B20409-B2A6-4816-8A94-D57DC26E133F}"/>
    <cellStyle name="SAPBEXexcBad8 26" xfId="44671" xr:uid="{E253C36D-BAAD-4B2A-9B67-59A6E5D48A95}"/>
    <cellStyle name="SAPBEXexcBad8 3" xfId="624" xr:uid="{00000000-0005-0000-0000-0000DC1B0000}"/>
    <cellStyle name="SAPBEXexcBad8 3 10" xfId="41305" xr:uid="{86079A4C-9256-4134-9DDC-884E1B7E1F3B}"/>
    <cellStyle name="SAPBEXexcBad8 3 11" xfId="39872" xr:uid="{B0B691C8-0FED-4604-A8F6-DF47EF263878}"/>
    <cellStyle name="SAPBEXexcBad8 3 12" xfId="43307" xr:uid="{02FE6A81-6925-486B-A6AA-03784B5CAD13}"/>
    <cellStyle name="SAPBEXexcBad8 3 2" xfId="625" xr:uid="{00000000-0005-0000-0000-0000DD1B0000}"/>
    <cellStyle name="SAPBEXexcBad8 3 2 10" xfId="39871" xr:uid="{AFAABC1B-96DC-4D71-BB58-6BF33C804C52}"/>
    <cellStyle name="SAPBEXexcBad8 3 2 11" xfId="43275" xr:uid="{46C3663F-676E-4387-93DE-32A423E7119C}"/>
    <cellStyle name="SAPBEXexcBad8 3 2 2" xfId="4745" xr:uid="{00000000-0005-0000-0000-0000DE1B0000}"/>
    <cellStyle name="SAPBEXexcBad8 3 2 2 10" xfId="45708" xr:uid="{E0526963-6F31-4C72-8E29-31A2A2311069}"/>
    <cellStyle name="SAPBEXexcBad8 3 2 2 11" xfId="48026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4" xr:uid="{758024BC-20DE-4CC8-B9DB-B3222CF8AA10}"/>
    <cellStyle name="SAPBEXexcBad8 3 2 2 9" xfId="43518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90" xr:uid="{05B50A71-56C0-4E15-925A-AE0471FF3D93}"/>
    <cellStyle name="SAPBEXexcBad8 3 2 9" xfId="40169" xr:uid="{67FA911F-EA71-4DDB-AA48-BF1A293BADCE}"/>
    <cellStyle name="SAPBEXexcBad8 3 3" xfId="4746" xr:uid="{00000000-0005-0000-0000-0000F51B0000}"/>
    <cellStyle name="SAPBEXexcBad8 3 3 10" xfId="45707" xr:uid="{DFC0A567-0107-4838-A6DA-1E6F12154F5B}"/>
    <cellStyle name="SAPBEXexcBad8 3 3 11" xfId="48025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5" xr:uid="{17EED716-3880-4DEF-B099-ED978469504F}"/>
    <cellStyle name="SAPBEXexcBad8 3 3 9" xfId="43517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2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1" xr:uid="{6B0909BD-A1F8-4782-A533-2AD9C3FC7B4C}"/>
    <cellStyle name="SAPBEXexcBad8 4 14" xfId="38950" xr:uid="{43C96A7D-9942-4EB0-9EB7-50C864DE91ED}"/>
    <cellStyle name="SAPBEXexcBad8 4 15" xfId="41004" xr:uid="{31B183A6-192D-49A0-A8FA-664EE8E800F7}"/>
    <cellStyle name="SAPBEXexcBad8 4 16" xfId="41132" xr:uid="{54164544-44EF-4672-A08A-14AC316EE0C4}"/>
    <cellStyle name="SAPBEXexcBad8 4 2" xfId="2771" xr:uid="{00000000-0005-0000-0000-0000111C0000}"/>
    <cellStyle name="SAPBEXexcBad8 4 2 10" xfId="41005" xr:uid="{5848E946-228C-468D-A77A-8D8BED9973EB}"/>
    <cellStyle name="SAPBEXexcBad8 4 2 11" xfId="43308" xr:uid="{C976C2C5-C2F0-4131-BBD4-6F0B91FC8502}"/>
    <cellStyle name="SAPBEXexcBad8 4 2 2" xfId="4743" xr:uid="{00000000-0005-0000-0000-0000121C0000}"/>
    <cellStyle name="SAPBEXexcBad8 4 2 2 10" xfId="45710" xr:uid="{36BA1182-45C8-472B-93E7-EF19A1B72234}"/>
    <cellStyle name="SAPBEXexcBad8 4 2 2 11" xfId="48028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2" xr:uid="{B35C5F57-C054-4EE5-A64A-5C5F95F92ECB}"/>
    <cellStyle name="SAPBEXexcBad8 4 2 2 9" xfId="43520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9" xr:uid="{4839E5C8-2A70-4C93-A1FA-4189E7F3454B}"/>
    <cellStyle name="SAPBEXexcBad8 4 2 9" xfId="41306" xr:uid="{D425CF1E-1B64-4433-8026-ED36CE2A77D1}"/>
    <cellStyle name="SAPBEXexcBad8 4 3" xfId="2770" xr:uid="{00000000-0005-0000-0000-0000291C0000}"/>
    <cellStyle name="SAPBEXexcBad8 4 3 10" xfId="42259" xr:uid="{08D681F8-6771-4D23-AA76-72E8D841647E}"/>
    <cellStyle name="SAPBEXexcBad8 4 3 11" xfId="46797" xr:uid="{E730722C-E439-4986-B86B-8544D1DCCFAD}"/>
    <cellStyle name="SAPBEXexcBad8 4 3 12" xfId="49102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20" xr:uid="{815C0821-5FC7-499E-BCAD-E2CB7C568E1C}"/>
    <cellStyle name="SAPBEXexcBad8 4 4" xfId="4744" xr:uid="{00000000-0005-0000-0000-0000371C0000}"/>
    <cellStyle name="SAPBEXexcBad8 4 4 10" xfId="45709" xr:uid="{D4CC929C-E2F5-4D5B-9D48-E625E4088E20}"/>
    <cellStyle name="SAPBEXexcBad8 4 4 11" xfId="48027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3" xr:uid="{84045E5B-98D4-4CE5-BED9-3D8FD06C5D52}"/>
    <cellStyle name="SAPBEXexcBad8 4 4 9" xfId="43519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50" xr:uid="{A32ABF52-AF30-47A8-9CAB-EBE01FFD6617}"/>
    <cellStyle name="SAPBEXexcBad8 5 13" xfId="40170" xr:uid="{865014FD-529C-4453-A9CF-73B4DE058BF7}"/>
    <cellStyle name="SAPBEXexcBad8 5 14" xfId="44577" xr:uid="{B632A3F8-1BD4-44DA-BF19-6A67FA947231}"/>
    <cellStyle name="SAPBEXexcBad8 5 15" xfId="40250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8" xr:uid="{B28F8377-608A-4B6F-BCBF-A4DBC02C0E7F}"/>
    <cellStyle name="SAPBEXexcBad8 5 2 12" xfId="41307" xr:uid="{33109A0B-FB24-4017-8E2A-1A85859EE7F8}"/>
    <cellStyle name="SAPBEXexcBad8 5 2 13" xfId="39870" xr:uid="{499F1636-0379-4DFA-93B5-9DD768F74423}"/>
    <cellStyle name="SAPBEXexcBad8 5 2 14" xfId="44518" xr:uid="{FEDA4E6F-F897-43A3-883B-127B28F9EC21}"/>
    <cellStyle name="SAPBEXexcBad8 5 2 2" xfId="2773" xr:uid="{00000000-0005-0000-0000-0000531C0000}"/>
    <cellStyle name="SAPBEXexcBad8 5 2 2 10" xfId="43522" xr:uid="{2D22AAE4-8894-4CC4-B05D-8E7F6062E785}"/>
    <cellStyle name="SAPBEXexcBad8 5 2 2 11" xfId="45712" xr:uid="{DA0FD53B-2A6E-4D71-896A-1ACEA2B9A2E7}"/>
    <cellStyle name="SAPBEXexcBad8 5 2 2 12" xfId="48030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20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60" xr:uid="{2D39C19E-5F6A-46A9-A49F-4059A846B960}"/>
    <cellStyle name="SAPBEXexcBad8 5 3 11" xfId="44737" xr:uid="{36EBBE1C-0253-4783-B0A7-5BE064989426}"/>
    <cellStyle name="SAPBEXexcBad8 5 3 12" xfId="46798" xr:uid="{DAE67672-B98C-46C1-A544-3F5EDC1EC940}"/>
    <cellStyle name="SAPBEXexcBad8 5 3 13" xfId="49103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3" xr:uid="{964F2FF0-8AB6-49FB-99AB-210CCD9663B0}"/>
    <cellStyle name="SAPBEXexcBad8 5 3 2 4" xfId="42431" xr:uid="{53D21EDF-E147-4E6F-9E80-FB764D49D9AD}"/>
    <cellStyle name="SAPBEXexcBad8 5 3 2 5" xfId="44899" xr:uid="{7E20B14A-2AF8-4757-97B7-56223DAC26CB}"/>
    <cellStyle name="SAPBEXexcBad8 5 3 2 6" xfId="46962" xr:uid="{25ADC602-2CCE-4C37-A53B-1C4BB0479707}"/>
    <cellStyle name="SAPBEXexcBad8 5 3 2 7" xfId="49259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1" xr:uid="{6784EE2E-6181-43A4-A97A-321457EEBBDF}"/>
    <cellStyle name="SAPBEXexcBad8 5 4" xfId="4742" xr:uid="{00000000-0005-0000-0000-0000831C0000}"/>
    <cellStyle name="SAPBEXexcBad8 5 4 10" xfId="45711" xr:uid="{5B3A97A2-C3EF-46EB-9ADA-C350E9786C8B}"/>
    <cellStyle name="SAPBEXexcBad8 5 4 11" xfId="48029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1" xr:uid="{D3BC1338-5BD2-4D23-AE56-E610B5F38B84}"/>
    <cellStyle name="SAPBEXexcBad8 5 4 9" xfId="43521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9" xr:uid="{51255043-0717-4E5C-9AE0-D0795DF825BA}"/>
    <cellStyle name="SAPBEXexcBad8 6 13" xfId="40171" xr:uid="{FF4705FA-2BEB-4006-9DF9-E0C23D74D51F}"/>
    <cellStyle name="SAPBEXexcBad8 6 14" xfId="39869" xr:uid="{27EA23BA-E550-4A36-8720-8F68F52C249E}"/>
    <cellStyle name="SAPBEXexcBad8 6 15" xfId="43309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7" xr:uid="{07CA5E6F-FB92-4946-88F4-EE870E5C19F9}"/>
    <cellStyle name="SAPBEXexcBad8 6 2 12" xfId="41308" xr:uid="{DB894EE8-9AA4-44C5-A66F-89266025FD8A}"/>
    <cellStyle name="SAPBEXexcBad8 6 2 13" xfId="41002" xr:uid="{6BF2A826-D2EA-44EF-8431-8E0DFA007939}"/>
    <cellStyle name="SAPBEXexcBad8 6 2 14" xfId="44793" xr:uid="{D4FB6B6C-7A9D-4976-AE5D-1D76B8B8078E}"/>
    <cellStyle name="SAPBEXexcBad8 6 2 2" xfId="2775" xr:uid="{00000000-0005-0000-0000-00009B1C0000}"/>
    <cellStyle name="SAPBEXexcBad8 6 2 2 10" xfId="43524" xr:uid="{D02B8F8A-E1D4-47CE-BFF0-1D2194D50C84}"/>
    <cellStyle name="SAPBEXexcBad8 6 2 2 11" xfId="45714" xr:uid="{1F6D434E-8116-414B-B4B9-F0D9976D478D}"/>
    <cellStyle name="SAPBEXexcBad8 6 2 2 12" xfId="48032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8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1" xr:uid="{60C99779-6EA3-4A96-B390-E4F24C007797}"/>
    <cellStyle name="SAPBEXexcBad8 6 3 11" xfId="44738" xr:uid="{9553B45F-A2AF-45C0-8B0C-680D17C8ADE4}"/>
    <cellStyle name="SAPBEXexcBad8 6 3 12" xfId="46799" xr:uid="{7CCA80CC-3AD3-4B01-B67F-C29E74905392}"/>
    <cellStyle name="SAPBEXexcBad8 6 3 13" xfId="49104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4" xr:uid="{FF550CA9-0515-4628-8D5F-8A6743219595}"/>
    <cellStyle name="SAPBEXexcBad8 6 3 2 4" xfId="42432" xr:uid="{8BFDC694-AADF-43E9-9E66-5BF79F6CB7EF}"/>
    <cellStyle name="SAPBEXexcBad8 6 3 2 5" xfId="44900" xr:uid="{F91B457A-4F77-4952-A49F-E9CFE44E4DC3}"/>
    <cellStyle name="SAPBEXexcBad8 6 3 2 6" xfId="46963" xr:uid="{27C192EE-3D89-4D45-9772-350D36DAD3B7}"/>
    <cellStyle name="SAPBEXexcBad8 6 3 2 7" xfId="49260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2" xr:uid="{EC33FF85-0A3F-4E38-9649-4EF8C45EDD4E}"/>
    <cellStyle name="SAPBEXexcBad8 6 4" xfId="4740" xr:uid="{00000000-0005-0000-0000-0000CB1C0000}"/>
    <cellStyle name="SAPBEXexcBad8 6 4 10" xfId="45713" xr:uid="{5AD236C1-2344-4618-B16D-CD8565BD343D}"/>
    <cellStyle name="SAPBEXexcBad8 6 4 11" xfId="48031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9" xr:uid="{AA2EC1D2-57DA-41D6-B537-6754EF79ACC4}"/>
    <cellStyle name="SAPBEXexcBad8 6 4 9" xfId="43523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8" xr:uid="{6137DAD5-D1A0-4381-8B07-9BB1123A80CE}"/>
    <cellStyle name="SAPBEXexcBad8 7 13" xfId="40172" xr:uid="{5FA55357-DF79-4530-80FC-844AA7A815CB}"/>
    <cellStyle name="SAPBEXexcBad8 7 14" xfId="41003" xr:uid="{0808C763-0064-406B-94CB-3BB9FB7976C9}"/>
    <cellStyle name="SAPBEXexcBad8 7 15" xfId="44792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6" xr:uid="{C1B9B039-BDA8-433C-BE40-031E1D977CAC}"/>
    <cellStyle name="SAPBEXexcBad8 7 2 12" xfId="41309" xr:uid="{5E985C44-AAF2-44CA-A377-C4530727E566}"/>
    <cellStyle name="SAPBEXexcBad8 7 2 13" xfId="39868" xr:uid="{5333F263-3A7E-4B37-B163-279967CB9C7A}"/>
    <cellStyle name="SAPBEXexcBad8 7 2 14" xfId="44794" xr:uid="{9928CEA0-286E-435E-99E5-1CE45DF2AC4E}"/>
    <cellStyle name="SAPBEXexcBad8 7 2 2" xfId="2777" xr:uid="{00000000-0005-0000-0000-0000E31C0000}"/>
    <cellStyle name="SAPBEXexcBad8 7 2 2 10" xfId="43526" xr:uid="{62EBA0F8-4E95-4191-9EBC-25A4DFF8067A}"/>
    <cellStyle name="SAPBEXexcBad8 7 2 2 11" xfId="45716" xr:uid="{7D9ADA95-04C9-4FEB-880A-A0E7CC7DD10A}"/>
    <cellStyle name="SAPBEXexcBad8 7 2 2 12" xfId="48034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7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2" xr:uid="{6B249CF9-08AB-445B-B147-B8DDDBDDD397}"/>
    <cellStyle name="SAPBEXexcBad8 7 3 11" xfId="44739" xr:uid="{E38D5685-BAF3-4751-91D0-4F81D7F9B3F8}"/>
    <cellStyle name="SAPBEXexcBad8 7 3 12" xfId="46800" xr:uid="{E9AC97EB-6427-469A-9D4C-AE2B1424781B}"/>
    <cellStyle name="SAPBEXexcBad8 7 3 13" xfId="49105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5" xr:uid="{66B445C4-70E5-4A7C-8D9D-29B47EF0CEF6}"/>
    <cellStyle name="SAPBEXexcBad8 7 3 2 4" xfId="42433" xr:uid="{C177F8B3-F52F-4306-BB52-1E7D9D1E06BE}"/>
    <cellStyle name="SAPBEXexcBad8 7 3 2 5" xfId="44901" xr:uid="{17863170-77FB-4D16-9444-FC407792B66A}"/>
    <cellStyle name="SAPBEXexcBad8 7 3 2 6" xfId="46964" xr:uid="{D35E0F06-1427-4F18-94A9-579FB57E6650}"/>
    <cellStyle name="SAPBEXexcBad8 7 3 2 7" xfId="49261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3" xr:uid="{C0DA1BF5-592C-4F5D-BDF6-A6CE3C9F58CF}"/>
    <cellStyle name="SAPBEXexcBad8 7 4" xfId="4738" xr:uid="{00000000-0005-0000-0000-0000131D0000}"/>
    <cellStyle name="SAPBEXexcBad8 7 4 10" xfId="45715" xr:uid="{9DA370F6-565A-4146-A86E-CD25FA760224}"/>
    <cellStyle name="SAPBEXexcBad8 7 4 11" xfId="48033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20" xr:uid="{D21EBFF7-EDE9-4F4D-8D32-9B1120CB3D6F}"/>
    <cellStyle name="SAPBEXexcBad8 7 4 9" xfId="43525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7" xr:uid="{DF5860B9-6A52-4E1A-BA8D-9E20944F586E}"/>
    <cellStyle name="SAPBEXexcBad8 8 13" xfId="40173" xr:uid="{AC1955F6-9B1E-41EF-8B5F-1649C55DE21B}"/>
    <cellStyle name="SAPBEXexcBad8 8 14" xfId="39867" xr:uid="{4E251619-257B-47D2-802D-E20BC1C91746}"/>
    <cellStyle name="SAPBEXexcBad8 8 15" xfId="44795" xr:uid="{7BCD4549-CD5D-4EA4-8A72-4AD43609039F}"/>
    <cellStyle name="SAPBEXexcBad8 8 2" xfId="634" xr:uid="{00000000-0005-0000-0000-0000291D0000}"/>
    <cellStyle name="SAPBEXexcBad8 8 2 10" xfId="44740" xr:uid="{DDBA9280-AAA7-4054-A830-34A392511D85}"/>
    <cellStyle name="SAPBEXexcBad8 8 2 11" xfId="46801" xr:uid="{1CFDE48C-2AF3-4766-A75F-18FFC82DA52C}"/>
    <cellStyle name="SAPBEXexcBad8 8 2 12" xfId="49106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4" xr:uid="{AF4DBAD0-DFD0-469E-8464-0A3ACE174023}"/>
    <cellStyle name="SAPBEXexcBad8 8 2 2 4" xfId="44902" xr:uid="{BE7EB317-4D15-44C4-B510-C6CE0596F7F2}"/>
    <cellStyle name="SAPBEXexcBad8 8 2 2 5" xfId="46965" xr:uid="{426375A2-302E-41B3-AF74-8FB08CC28DAE}"/>
    <cellStyle name="SAPBEXexcBad8 8 2 2 6" xfId="49262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3" xr:uid="{EE9B68BA-AFB8-4A76-A2C5-5D7D82DB9F03}"/>
    <cellStyle name="SAPBEXexcBad8 8 3" xfId="2778" xr:uid="{00000000-0005-0000-0000-0000321D0000}"/>
    <cellStyle name="SAPBEXexcBad8 8 3 10" xfId="43527" xr:uid="{BEAEA647-D5C0-443C-8B69-46347321AD84}"/>
    <cellStyle name="SAPBEXexcBad8 8 3 11" xfId="45717" xr:uid="{25C35453-0713-4459-A304-6D0D0147AA01}"/>
    <cellStyle name="SAPBEXexcBad8 8 3 12" xfId="48035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6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5" xr:uid="{31093C27-4E8C-405D-8874-BACC73AB18F1}"/>
    <cellStyle name="SAPBEXexcBad8 9 12" xfId="41310" xr:uid="{6DC30A4D-9F20-47C1-9A0A-22ED42E9C625}"/>
    <cellStyle name="SAPBEXexcBad8 9 13" xfId="41001" xr:uid="{C0801302-0121-4687-9282-3251464C1C57}"/>
    <cellStyle name="SAPBEXexcBad8 9 14" xfId="44796" xr:uid="{1C5E2225-87FF-4CE8-AE54-B2EF150EB157}"/>
    <cellStyle name="SAPBEXexcBad8 9 2" xfId="2779" xr:uid="{00000000-0005-0000-0000-0000551D0000}"/>
    <cellStyle name="SAPBEXexcBad8 9 2 10" xfId="43528" xr:uid="{D3848C19-0689-4741-B950-155261469E09}"/>
    <cellStyle name="SAPBEXexcBad8 9 2 11" xfId="45718" xr:uid="{86ED99D6-3368-4BB5-95DB-B191CD4A81E9}"/>
    <cellStyle name="SAPBEXexcBad8 9 2 12" xfId="48036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5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4" xr:uid="{7BE37007-2B6A-4324-953D-8DC4EB372788}"/>
    <cellStyle name="SAPBEXexcBad9 10 13" xfId="41311" xr:uid="{F1133B74-B1A2-4AD3-A2FF-D492DFCAD1F4}"/>
    <cellStyle name="SAPBEXexcBad9 10 14" xfId="39866" xr:uid="{7A2111E5-0309-45E9-95DC-4B577CD31D24}"/>
    <cellStyle name="SAPBEXexcBad9 10 15" xfId="41133" xr:uid="{7BA920C6-B9D9-4332-9038-36F38E0D2327}"/>
    <cellStyle name="SAPBEXexcBad9 10 2" xfId="2780" xr:uid="{00000000-0005-0000-0000-0000811D0000}"/>
    <cellStyle name="SAPBEXexcBad9 10 2 10" xfId="43529" xr:uid="{303528DA-0146-4930-853E-676FDFF1FA1C}"/>
    <cellStyle name="SAPBEXexcBad9 10 2 11" xfId="45719" xr:uid="{387FB252-A12D-4D84-93E9-109A49C9C7A0}"/>
    <cellStyle name="SAPBEXexcBad9 10 2 12" xfId="48037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4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6" xr:uid="{31E613CC-118E-45F2-B5F4-44D24E93DD10}"/>
    <cellStyle name="SAPBEXexcBad9 11 12" xfId="41367" xr:uid="{2A727F35-8BA0-4847-BA72-E5A0B7D508AA}"/>
    <cellStyle name="SAPBEXexcBad9 11 13" xfId="39865" xr:uid="{04B32625-EAD2-4696-AAC7-5737B681498E}"/>
    <cellStyle name="SAPBEXexcBad9 11 14" xfId="43311" xr:uid="{A93F69AF-69EF-4EE1-B6D0-100E122776F9}"/>
    <cellStyle name="SAPBEXexcBad9 11 2" xfId="2781" xr:uid="{00000000-0005-0000-0000-0000A51D0000}"/>
    <cellStyle name="SAPBEXexcBad9 11 2 10" xfId="43530" xr:uid="{17F33157-FB81-4AB0-BA8B-68E7D6DAD7EA}"/>
    <cellStyle name="SAPBEXexcBad9 11 2 11" xfId="45720" xr:uid="{7DA9999A-8D77-4E55-84F8-23DE8EC4D461}"/>
    <cellStyle name="SAPBEXexcBad9 11 2 12" xfId="48038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3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1000" xr:uid="{0C1804A6-CAE9-458B-B91D-F6DFEF7520BD}"/>
    <cellStyle name="SAPBEXexcBad9 12 11" xfId="40254" xr:uid="{0B55A3B4-39AB-4372-8C0D-C5A9DDA63701}"/>
    <cellStyle name="SAPBEXexcBad9 12 2" xfId="4732" xr:uid="{00000000-0005-0000-0000-0000C81D0000}"/>
    <cellStyle name="SAPBEXexcBad9 12 2 10" xfId="45721" xr:uid="{E619D278-45A9-4826-9B6C-56E4D2D5F27F}"/>
    <cellStyle name="SAPBEXexcBad9 12 2 11" xfId="48039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2" xr:uid="{8D053868-56C9-40A9-829B-4AF359F21D19}"/>
    <cellStyle name="SAPBEXexcBad9 12 2 9" xfId="43531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3" xr:uid="{804D0A9F-E065-42FA-89B6-A9B327285F81}"/>
    <cellStyle name="SAPBEXexcBad9 12 9" xfId="38293" xr:uid="{82ECCA04-2FCD-4CEC-BAA3-C83486B4B24D}"/>
    <cellStyle name="SAPBEXexcBad9 13" xfId="2783" xr:uid="{00000000-0005-0000-0000-0000DF1D0000}"/>
    <cellStyle name="SAPBEXexcBad9 13 10" xfId="39864" xr:uid="{19F6A29D-7A3A-4389-9E49-D5430D9F3D6E}"/>
    <cellStyle name="SAPBEXexcBad9 13 11" xfId="44520" xr:uid="{D3E7516B-3CD1-4555-9071-1A0427B55CCF}"/>
    <cellStyle name="SAPBEXexcBad9 13 2" xfId="4731" xr:uid="{00000000-0005-0000-0000-0000E01D0000}"/>
    <cellStyle name="SAPBEXexcBad9 13 2 10" xfId="45722" xr:uid="{6828EE72-B8ED-4535-958E-937941BB3E62}"/>
    <cellStyle name="SAPBEXexcBad9 13 2 11" xfId="48040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1" xr:uid="{EC2BB584-A552-424B-8179-17DE96AC1D3F}"/>
    <cellStyle name="SAPBEXexcBad9 13 2 9" xfId="43532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5" xr:uid="{182DDEFD-6ED8-4CF4-B98E-A7C8C56AE248}"/>
    <cellStyle name="SAPBEXexcBad9 13 9" xfId="41039" xr:uid="{E7A1EEA7-6F26-4AFD-9DB5-96DEAE7202DF}"/>
    <cellStyle name="SAPBEXexcBad9 14" xfId="2784" xr:uid="{00000000-0005-0000-0000-0000F71D0000}"/>
    <cellStyle name="SAPBEXexcBad9 14 10" xfId="40999" xr:uid="{89714155-0417-417A-9963-1C5750C89645}"/>
    <cellStyle name="SAPBEXexcBad9 14 11" xfId="43312" xr:uid="{6C4940A8-991B-4525-AC1A-DE2BF068DDB0}"/>
    <cellStyle name="SAPBEXexcBad9 14 2" xfId="4730" xr:uid="{00000000-0005-0000-0000-0000F81D0000}"/>
    <cellStyle name="SAPBEXexcBad9 14 2 10" xfId="45723" xr:uid="{30290FA4-A1F4-46CF-B4FF-584B2695B78F}"/>
    <cellStyle name="SAPBEXexcBad9 14 2 11" xfId="48041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30" xr:uid="{3562AA60-B35E-4B99-A27C-85415F2EFF61}"/>
    <cellStyle name="SAPBEXexcBad9 14 2 9" xfId="43533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2" xr:uid="{F51758E2-1661-436A-8FF7-3EA8CBD5BF47}"/>
    <cellStyle name="SAPBEXexcBad9 14 9" xfId="39902" xr:uid="{50D4C8AA-BC97-4983-BEB2-A0CEA359B21C}"/>
    <cellStyle name="SAPBEXexcBad9 15" xfId="2785" xr:uid="{00000000-0005-0000-0000-00000F1E0000}"/>
    <cellStyle name="SAPBEXexcBad9 15 10" xfId="39863" xr:uid="{83DEEA0A-E379-4C02-9E49-CB48CBE49214}"/>
    <cellStyle name="SAPBEXexcBad9 15 11" xfId="44802" xr:uid="{C5206AD3-7DC3-4B7E-903E-E11A960D5CB6}"/>
    <cellStyle name="SAPBEXexcBad9 15 2" xfId="4729" xr:uid="{00000000-0005-0000-0000-0000101E0000}"/>
    <cellStyle name="SAPBEXexcBad9 15 2 10" xfId="45724" xr:uid="{82ADDA07-8B3B-44AA-848E-1C70EEF90877}"/>
    <cellStyle name="SAPBEXexcBad9 15 2 11" xfId="48042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9" xr:uid="{499695CE-1EFD-48A5-8C96-36F44E832178}"/>
    <cellStyle name="SAPBEXexcBad9 15 2 9" xfId="43534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4" xr:uid="{6BD9693E-0B41-4BBA-9D43-88A7BEAAED20}"/>
    <cellStyle name="SAPBEXexcBad9 15 9" xfId="41040" xr:uid="{FDD56832-8826-439F-9155-93F6B9DFC40A}"/>
    <cellStyle name="SAPBEXexcBad9 16" xfId="2786" xr:uid="{00000000-0005-0000-0000-0000271E0000}"/>
    <cellStyle name="SAPBEXexcBad9 16 10" xfId="40997" xr:uid="{E656BFF8-AF3D-4A82-A1C4-25AE1760E69D}"/>
    <cellStyle name="SAPBEXexcBad9 16 11" xfId="44801" xr:uid="{452551F1-BE74-4E41-813C-741C767D3AB6}"/>
    <cellStyle name="SAPBEXexcBad9 16 2" xfId="4728" xr:uid="{00000000-0005-0000-0000-0000281E0000}"/>
    <cellStyle name="SAPBEXexcBad9 16 2 10" xfId="45725" xr:uid="{BA844F3C-A3B7-46FD-B007-ED43BC5B050F}"/>
    <cellStyle name="SAPBEXexcBad9 16 2 11" xfId="48043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3" xr:uid="{72D28468-CA4B-435B-90CA-1FEF2BB930E6}"/>
    <cellStyle name="SAPBEXexcBad9 16 2 9" xfId="43535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80" xr:uid="{59B113F8-1432-4F45-A4A2-E4E3E7FDCA18}"/>
    <cellStyle name="SAPBEXexcBad9 16 9" xfId="39903" xr:uid="{BD635388-22B4-4412-BCA0-59BA147C840B}"/>
    <cellStyle name="SAPBEXexcBad9 17" xfId="2787" xr:uid="{00000000-0005-0000-0000-00003F1E0000}"/>
    <cellStyle name="SAPBEXexcBad9 17 10" xfId="40998" xr:uid="{73AE7753-60E3-4EEF-AC6F-E33C91881662}"/>
    <cellStyle name="SAPBEXexcBad9 17 11" xfId="44803" xr:uid="{7F95FEFE-74E0-4558-8046-FE7478AD713D}"/>
    <cellStyle name="SAPBEXexcBad9 17 2" xfId="4727" xr:uid="{00000000-0005-0000-0000-0000401E0000}"/>
    <cellStyle name="SAPBEXexcBad9 17 2 10" xfId="45726" xr:uid="{22131B8D-556F-4EBF-89CA-8237C3AA5DDF}"/>
    <cellStyle name="SAPBEXexcBad9 17 2 11" xfId="48044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7" xr:uid="{D433CEAC-A100-42D0-9442-2086BD1F49CE}"/>
    <cellStyle name="SAPBEXexcBad9 17 2 9" xfId="43536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1" xr:uid="{0F7F3810-3817-46A0-8660-9444867ED1DA}"/>
    <cellStyle name="SAPBEXexcBad9 17 9" xfId="41041" xr:uid="{74B124F6-D3E1-419B-AF91-E6E11001A592}"/>
    <cellStyle name="SAPBEXexcBad9 18" xfId="4908" xr:uid="{00000000-0005-0000-0000-0000571E0000}"/>
    <cellStyle name="SAPBEXexcBad9 18 10" xfId="45474" xr:uid="{BEC89DFB-2FDE-4CEC-B79F-0A8741657744}"/>
    <cellStyle name="SAPBEXexcBad9 18 11" xfId="47796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6" xr:uid="{1DD670B7-C441-4B34-B7E1-05C7043AE188}"/>
    <cellStyle name="SAPBEXexcBad9 18 9" xfId="38205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2" xr:uid="{7BAB78C0-7F03-4AC2-8102-07A54266C390}"/>
    <cellStyle name="SAPBEXexcBad9 2 16" xfId="38305" xr:uid="{62E9750B-FC30-4F14-B65E-F80AEFD4BB6B}"/>
    <cellStyle name="SAPBEXexcBad9 2 17" xfId="39819" xr:uid="{A6947138-C7E0-47F7-999A-754AECD7D614}"/>
    <cellStyle name="SAPBEXexcBad9 2 18" xfId="44845" xr:uid="{BBBB8C11-198E-46A6-81CF-E78CC72D1F97}"/>
    <cellStyle name="SAPBEXexcBad9 2 19" xfId="40093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3" xr:uid="{186219E5-2773-43CD-989E-4A3BAA0FB426}"/>
    <cellStyle name="SAPBEXexcBad9 2 2 13" xfId="39904" xr:uid="{506F0321-0F52-4BB0-9FC4-028AC30AF81F}"/>
    <cellStyle name="SAPBEXexcBad9 2 2 14" xfId="39862" xr:uid="{22466204-A801-4BED-9BDC-8D2426DB3581}"/>
    <cellStyle name="SAPBEXexcBad9 2 2 15" xfId="44804" xr:uid="{C039133B-CC74-4535-BCD2-EF35B1ADCE1E}"/>
    <cellStyle name="SAPBEXexcBad9 2 2 2" xfId="2789" xr:uid="{00000000-0005-0000-0000-00006F1E0000}"/>
    <cellStyle name="SAPBEXexcBad9 2 2 2 10" xfId="39018" xr:uid="{4EE2D0B6-31FD-4F9E-A9B2-DE2DE35CF7CE}"/>
    <cellStyle name="SAPBEXexcBad9 2 2 2 11" xfId="46691" xr:uid="{AB9391BF-4C38-4472-A65A-26755B48E9A4}"/>
    <cellStyle name="SAPBEXexcBad9 2 2 2 12" xfId="49007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8" xr:uid="{D2453BD1-6BFD-444E-828A-885F1F641023}"/>
    <cellStyle name="SAPBEXexcBad9 2 2 3" xfId="4725" xr:uid="{00000000-0005-0000-0000-00007D1E0000}"/>
    <cellStyle name="SAPBEXexcBad9 2 2 3 10" xfId="45727" xr:uid="{ACEFFCF7-ABBC-4F0D-B318-170232634CB2}"/>
    <cellStyle name="SAPBEXexcBad9 2 2 3 11" xfId="48045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6" xr:uid="{9621C8B2-8F6A-4541-AA5C-1BA7FA450B03}"/>
    <cellStyle name="SAPBEXexcBad9 2 2 3 9" xfId="43537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300" xr:uid="{0E540F70-0529-42B7-BC9D-B1E8916C1E00}"/>
    <cellStyle name="SAPBEXexcBad9 2 3 11" xfId="43292" xr:uid="{0CCCAD62-526E-470C-B837-E2113ADD7C98}"/>
    <cellStyle name="SAPBEXexcBad9 2 3 12" xfId="45475" xr:uid="{718BBAE9-DF84-4B80-A9D8-E1C194B2DD6F}"/>
    <cellStyle name="SAPBEXexcBad9 2 3 13" xfId="47797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7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7" xr:uid="{FA0C8524-6757-401C-B06A-F05FA169AC4E}"/>
    <cellStyle name="SAPBEXexcBad9 25" xfId="41149" xr:uid="{1FBB1966-9D89-4A8A-8E87-E0CC17838C98}"/>
    <cellStyle name="SAPBEXexcBad9 26" xfId="44701" xr:uid="{8DD62669-CF70-4363-803F-94C1A3236B7B}"/>
    <cellStyle name="SAPBEXexcBad9 3" xfId="639" xr:uid="{00000000-0005-0000-0000-0000D01E0000}"/>
    <cellStyle name="SAPBEXexcBad9 3 10" xfId="41042" xr:uid="{8C52DD53-7A86-418A-BC97-698D098829A1}"/>
    <cellStyle name="SAPBEXexcBad9 3 11" xfId="39861" xr:uid="{95811E08-080E-4E76-AA3A-B8CCB30B1C61}"/>
    <cellStyle name="SAPBEXexcBad9 3 12" xfId="44805" xr:uid="{EDD717EC-79F9-4836-8645-4600FE0472FA}"/>
    <cellStyle name="SAPBEXexcBad9 3 2" xfId="640" xr:uid="{00000000-0005-0000-0000-0000D11E0000}"/>
    <cellStyle name="SAPBEXexcBad9 3 2 10" xfId="40995" xr:uid="{39B7A1C5-C3A0-4007-B6F8-EE4E4A666371}"/>
    <cellStyle name="SAPBEXexcBad9 3 2 11" xfId="44522" xr:uid="{297399A5-95AA-487C-BADF-730B037F5DCD}"/>
    <cellStyle name="SAPBEXexcBad9 3 2 2" xfId="4723" xr:uid="{00000000-0005-0000-0000-0000D21E0000}"/>
    <cellStyle name="SAPBEXexcBad9 3 2 2 10" xfId="45729" xr:uid="{8DF413ED-2B14-4411-A90D-209736262E96}"/>
    <cellStyle name="SAPBEXexcBad9 3 2 2 11" xfId="48047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4" xr:uid="{9C015981-6A65-4373-B00E-94C26726FEFB}"/>
    <cellStyle name="SAPBEXexcBad9 3 2 2 9" xfId="43539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8" xr:uid="{4101F98E-EF3A-482F-AF8B-1F9495867C8A}"/>
    <cellStyle name="SAPBEXexcBad9 3 2 9" xfId="39905" xr:uid="{F523AF8B-865A-4089-A0B9-F0CEB8B61379}"/>
    <cellStyle name="SAPBEXexcBad9 3 3" xfId="4724" xr:uid="{00000000-0005-0000-0000-0000E91E0000}"/>
    <cellStyle name="SAPBEXexcBad9 3 3 10" xfId="45728" xr:uid="{46C05498-CF3E-4947-AC2B-B2869E7ECE5D}"/>
    <cellStyle name="SAPBEXexcBad9 3 3 11" xfId="48046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5" xr:uid="{B52AC753-FD78-4665-8AED-0235FDF8E6C9}"/>
    <cellStyle name="SAPBEXexcBad9 3 3 9" xfId="43538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2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9" xr:uid="{E51BF875-3A7E-4544-8385-1EFC42B297C5}"/>
    <cellStyle name="SAPBEXexcBad9 4 14" xfId="41043" xr:uid="{DE5A2CCC-7617-4F04-BBC1-3297FE83A5F8}"/>
    <cellStyle name="SAPBEXexcBad9 4 15" xfId="39860" xr:uid="{369DD288-8802-4FE8-BEAF-F9FD054B62AB}"/>
    <cellStyle name="SAPBEXexcBad9 4 16" xfId="44521" xr:uid="{0EDF6A36-A97C-4B44-9FDE-CD5D5713B08D}"/>
    <cellStyle name="SAPBEXexcBad9 4 2" xfId="2792" xr:uid="{00000000-0005-0000-0000-0000051F0000}"/>
    <cellStyle name="SAPBEXexcBad9 4 2 10" xfId="39859" xr:uid="{D29EB96E-1806-4F79-A8F1-683EB478F822}"/>
    <cellStyle name="SAPBEXexcBad9 4 2 11" xfId="43314" xr:uid="{879CD283-A702-4FC5-93F8-681C74219D73}"/>
    <cellStyle name="SAPBEXexcBad9 4 2 2" xfId="4721" xr:uid="{00000000-0005-0000-0000-0000061F0000}"/>
    <cellStyle name="SAPBEXexcBad9 4 2 2 10" xfId="45731" xr:uid="{3E04D1D0-4420-4E22-A01E-BEAADAC06CF2}"/>
    <cellStyle name="SAPBEXexcBad9 4 2 2 11" xfId="48049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2" xr:uid="{C7A55D16-8476-4A90-B249-2597124CE80C}"/>
    <cellStyle name="SAPBEXexcBad9 4 2 2 9" xfId="43541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1" xr:uid="{CE83F571-596E-472E-8E0C-2A2F8583864A}"/>
    <cellStyle name="SAPBEXexcBad9 4 2 9" xfId="39906" xr:uid="{8F989454-B248-4831-B735-E3FCBCE8114E}"/>
    <cellStyle name="SAPBEXexcBad9 4 3" xfId="2791" xr:uid="{00000000-0005-0000-0000-00001D1F0000}"/>
    <cellStyle name="SAPBEXexcBad9 4 3 10" xfId="42264" xr:uid="{97F22858-59B2-4464-988D-92BF8E7FF21E}"/>
    <cellStyle name="SAPBEXexcBad9 4 3 11" xfId="46802" xr:uid="{F780102F-3B96-4783-ACE4-0DBE0758C4FE}"/>
    <cellStyle name="SAPBEXexcBad9 4 3 12" xfId="49107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5" xr:uid="{14333514-A7D5-4442-853C-20E5B49CE5BB}"/>
    <cellStyle name="SAPBEXexcBad9 4 4" xfId="4722" xr:uid="{00000000-0005-0000-0000-00002B1F0000}"/>
    <cellStyle name="SAPBEXexcBad9 4 4 10" xfId="45730" xr:uid="{9E5CD8A2-BAEE-4811-9EF7-EC90F0B2E5C6}"/>
    <cellStyle name="SAPBEXexcBad9 4 4 11" xfId="48048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3" xr:uid="{126130CE-D246-4693-B909-7DC7437ACF2A}"/>
    <cellStyle name="SAPBEXexcBad9 4 4 9" xfId="43540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40" xr:uid="{0821180A-61B1-4AC5-8373-9DE21D852F00}"/>
    <cellStyle name="SAPBEXexcBad9 5 14" xfId="41044" xr:uid="{B3F3FF08-7F2D-4D63-83EA-CC05A264A3EC}"/>
    <cellStyle name="SAPBEXexcBad9 5 15" xfId="40993" xr:uid="{5CED58CD-24C6-4AFC-BB2B-D11BB8EFAD05}"/>
    <cellStyle name="SAPBEXexcBad9 5 16" xfId="38900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6" xr:uid="{2B9EC09A-9C8F-4365-B34B-AC7FBC14C9FF}"/>
    <cellStyle name="SAPBEXexcBad9 5 2 13" xfId="39907" xr:uid="{0AA32D5D-4926-4259-817D-0D6A79B4BA9E}"/>
    <cellStyle name="SAPBEXexcBad9 5 2 14" xfId="40215" xr:uid="{70CEE178-861F-4A49-80E7-6A42DAAA8BE1}"/>
    <cellStyle name="SAPBEXexcBad9 5 2 15" xfId="38901" xr:uid="{57C0B39F-68F2-4A37-A409-BB7B18EAC813}"/>
    <cellStyle name="SAPBEXexcBad9 5 2 2" xfId="2794" xr:uid="{00000000-0005-0000-0000-0000491F0000}"/>
    <cellStyle name="SAPBEXexcBad9 5 2 2 10" xfId="43543" xr:uid="{4E412BBF-C022-4188-9A0E-8DB46EA34504}"/>
    <cellStyle name="SAPBEXexcBad9 5 2 2 11" xfId="45733" xr:uid="{182095E3-2E51-444A-BD1D-2925176CF897}"/>
    <cellStyle name="SAPBEXexcBad9 5 2 2 12" xfId="48051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10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5" xr:uid="{13B76A77-5293-4C0A-A0CA-8D7722FCE5DE}"/>
    <cellStyle name="SAPBEXexcBad9 5 3 11" xfId="44741" xr:uid="{4821F686-5BE6-45C1-8442-7BE549E633C5}"/>
    <cellStyle name="SAPBEXexcBad9 5 3 12" xfId="46803" xr:uid="{584C63DE-044B-40E0-BEDC-F57FDA558B69}"/>
    <cellStyle name="SAPBEXexcBad9 5 3 13" xfId="49108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6" xr:uid="{6F033CBE-B30D-4D75-80C8-8C71AE14BC41}"/>
    <cellStyle name="SAPBEXexcBad9 5 4" xfId="4720" xr:uid="{00000000-0005-0000-0000-0000791F0000}"/>
    <cellStyle name="SAPBEXexcBad9 5 4 10" xfId="45732" xr:uid="{6047C057-FEB9-40AF-BB4F-6DF38192D142}"/>
    <cellStyle name="SAPBEXexcBad9 5 4 11" xfId="48050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1" xr:uid="{1780AA8E-4F1C-4E66-A275-4F01CA030249}"/>
    <cellStyle name="SAPBEXexcBad9 5 4 9" xfId="43542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7" xr:uid="{48013816-93BA-4652-949C-A8752DE29848}"/>
    <cellStyle name="SAPBEXexcBad9 6 14" xfId="41045" xr:uid="{3C3F2FA8-25F3-4742-8406-D3AD33D347EF}"/>
    <cellStyle name="SAPBEXexcBad9 6 15" xfId="40994" xr:uid="{C6AAC194-6490-492A-B1AB-9877DAEAB8DD}"/>
    <cellStyle name="SAPBEXexcBad9 6 16" xfId="38902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9" xr:uid="{E3692082-D7A0-475D-9CF0-AEE8A63C3B3A}"/>
    <cellStyle name="SAPBEXexcBad9 6 2 13" xfId="39908" xr:uid="{083DF46B-65A0-4E45-AC0C-50EF3BF5E1B3}"/>
    <cellStyle name="SAPBEXexcBad9 6 2 14" xfId="44576" xr:uid="{E39601BC-C565-4905-8301-12E80035FF24}"/>
    <cellStyle name="SAPBEXexcBad9 6 2 15" xfId="38903" xr:uid="{90C1FCC8-CBAC-41CD-9AD8-D4B485A5212C}"/>
    <cellStyle name="SAPBEXexcBad9 6 2 2" xfId="2796" xr:uid="{00000000-0005-0000-0000-0000931F0000}"/>
    <cellStyle name="SAPBEXexcBad9 6 2 2 10" xfId="43545" xr:uid="{BAF5ADC4-2BE8-4B57-9B9A-7C3A59F482D5}"/>
    <cellStyle name="SAPBEXexcBad9 6 2 2 11" xfId="45735" xr:uid="{06185A7F-188D-4443-B6D7-CA63AE343172}"/>
    <cellStyle name="SAPBEXexcBad9 6 2 2 12" xfId="48053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8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6" xr:uid="{575116ED-AA5A-4E55-8F8D-921C32C502EE}"/>
    <cellStyle name="SAPBEXexcBad9 6 3 11" xfId="44742" xr:uid="{497826E7-21F6-45B5-9D56-D1E124FFBBB4}"/>
    <cellStyle name="SAPBEXexcBad9 6 3 12" xfId="46804" xr:uid="{C9B889BD-68C6-4258-8C91-23118C5C783D}"/>
    <cellStyle name="SAPBEXexcBad9 6 3 13" xfId="49109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7" xr:uid="{8F03E3A0-6E86-4D81-BE8D-F197E3FBE1FB}"/>
    <cellStyle name="SAPBEXexcBad9 6 4" xfId="4718" xr:uid="{00000000-0005-0000-0000-0000C31F0000}"/>
    <cellStyle name="SAPBEXexcBad9 6 4 10" xfId="45734" xr:uid="{42159E90-4383-4BA0-B9CF-DDE0AFEE3753}"/>
    <cellStyle name="SAPBEXexcBad9 6 4 11" xfId="48052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9" xr:uid="{EEC16C46-3861-4600-B503-55A6A28FD61F}"/>
    <cellStyle name="SAPBEXexcBad9 6 4 9" xfId="43544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8" xr:uid="{3BF9A2BD-B4F0-4AC6-B5E1-E96DA4BA3B33}"/>
    <cellStyle name="SAPBEXexcBad9 7 14" xfId="41046" xr:uid="{69F4B723-C037-4AA8-BFEC-75BBE22088B0}"/>
    <cellStyle name="SAPBEXexcBad9 7 15" xfId="42215" xr:uid="{E1BD36B9-9A7C-418D-9AD3-EC3A838B180E}"/>
    <cellStyle name="SAPBEXexcBad9 7 16" xfId="42316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4" xr:uid="{CD75A518-C0C3-4D06-AF3D-122F2D6099D5}"/>
    <cellStyle name="SAPBEXexcBad9 7 2 13" xfId="39909" xr:uid="{48571FBD-3459-47C4-B33B-243F5952608D}"/>
    <cellStyle name="SAPBEXexcBad9 7 2 14" xfId="39858" xr:uid="{9C7A9F30-8EEB-48B2-ADB2-6B94204BC0A6}"/>
    <cellStyle name="SAPBEXexcBad9 7 2 15" xfId="43268" xr:uid="{497AD143-2AAE-4F38-9277-70530DF781AE}"/>
    <cellStyle name="SAPBEXexcBad9 7 2 2" xfId="2798" xr:uid="{00000000-0005-0000-0000-0000DD1F0000}"/>
    <cellStyle name="SAPBEXexcBad9 7 2 2 10" xfId="43547" xr:uid="{14C1BE7D-0482-40AE-8F90-9145112BB61C}"/>
    <cellStyle name="SAPBEXexcBad9 7 2 2 11" xfId="45737" xr:uid="{E69E5DED-D615-4030-92C0-BC7001D2DEEB}"/>
    <cellStyle name="SAPBEXexcBad9 7 2 2 12" xfId="48055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6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7" xr:uid="{3DDD359C-4415-48D9-9CE8-6A0CC1CFAD7C}"/>
    <cellStyle name="SAPBEXexcBad9 7 3 11" xfId="44743" xr:uid="{4293127F-4C08-4AA7-9658-C4C6428ADC8F}"/>
    <cellStyle name="SAPBEXexcBad9 7 3 12" xfId="46805" xr:uid="{1368C1DF-4149-4597-AEDE-27A1B1BC9093}"/>
    <cellStyle name="SAPBEXexcBad9 7 3 13" xfId="49110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8" xr:uid="{29606276-39D4-466E-8866-9ECE558F13F5}"/>
    <cellStyle name="SAPBEXexcBad9 7 4" xfId="4716" xr:uid="{00000000-0005-0000-0000-00000D200000}"/>
    <cellStyle name="SAPBEXexcBad9 7 4 10" xfId="45736" xr:uid="{04C82823-75C3-4AD6-A529-12123CD48AF8}"/>
    <cellStyle name="SAPBEXexcBad9 7 4 11" xfId="48054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7" xr:uid="{193E02BC-6B29-4785-8C74-B61FA79AAEE1}"/>
    <cellStyle name="SAPBEXexcBad9 7 4 9" xfId="43546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5" xr:uid="{523B9AEF-C4B0-4B3D-BF77-E82383AF4D80}"/>
    <cellStyle name="SAPBEXexcBad9 8 14" xfId="41047" xr:uid="{FB4D5C98-C9AB-47DF-AFFD-3E3FFF416ED9}"/>
    <cellStyle name="SAPBEXexcBad9 8 15" xfId="39857" xr:uid="{E17ED334-6775-44D2-BDFF-C57BDD3526F5}"/>
    <cellStyle name="SAPBEXexcBad9 8 16" xfId="38905" xr:uid="{CD6875A0-81D5-4112-99BF-E11FDFA5E814}"/>
    <cellStyle name="SAPBEXexcBad9 8 2" xfId="649" xr:uid="{00000000-0005-0000-0000-000024200000}"/>
    <cellStyle name="SAPBEXexcBad9 8 2 10" xfId="42268" xr:uid="{E8E70CFB-8008-4D6C-8A66-31D27F933971}"/>
    <cellStyle name="SAPBEXexcBad9 8 2 11" xfId="44744" xr:uid="{5F84E151-824C-472F-8B68-60AC7BD74B4E}"/>
    <cellStyle name="SAPBEXexcBad9 8 2 12" xfId="46806" xr:uid="{C88B0B2D-0FC2-4DBB-9577-9E915EF724BF}"/>
    <cellStyle name="SAPBEXexcBad9 8 2 13" xfId="49111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8" xr:uid="{5DBCCF72-60CC-4395-96B1-35D63C100734}"/>
    <cellStyle name="SAPBEXexcBad9 8 3 11" xfId="45738" xr:uid="{328F2796-50DD-4574-8884-B95C7705D8CE}"/>
    <cellStyle name="SAPBEXexcBad9 8 3 12" xfId="48056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5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7" xr:uid="{22339BCD-BB6F-482F-B1B4-37E58E727095}"/>
    <cellStyle name="SAPBEXexcBad9 9 12" xfId="39910" xr:uid="{E5C8E635-E8C5-4D5F-9366-1CDC234CCD33}"/>
    <cellStyle name="SAPBEXexcBad9 9 13" xfId="38823" xr:uid="{01B6CB13-B8DD-4C01-AEF8-FBB44393DD36}"/>
    <cellStyle name="SAPBEXexcBad9 9 14" xfId="44694" xr:uid="{3B9F6C68-69D0-48A3-AAD7-35DB4EAEFAEC}"/>
    <cellStyle name="SAPBEXexcBad9 9 2" xfId="2800" xr:uid="{00000000-0005-0000-0000-000051200000}"/>
    <cellStyle name="SAPBEXexcBad9 9 2 10" xfId="43549" xr:uid="{A1DA8D5A-E1EB-4A5C-9BCB-B0EF3B00C7AA}"/>
    <cellStyle name="SAPBEXexcBad9 9 2 11" xfId="45739" xr:uid="{B3DB0C17-E394-4AE4-B85E-9C5DCDFBDF14}"/>
    <cellStyle name="SAPBEXexcBad9 9 2 12" xfId="48057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4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2" xr:uid="{B97126B3-736A-4B02-ADF7-483A7E5A9AB6}"/>
    <cellStyle name="SAPBEXexcCritical4 10 12" xfId="39911" xr:uid="{AE65A3D4-4065-42B5-BD07-BE906D3E3F14}"/>
    <cellStyle name="SAPBEXexcCritical4 10 13" xfId="40992" xr:uid="{4563009F-15FE-427B-B4E2-E7E6C5A4D41B}"/>
    <cellStyle name="SAPBEXexcCritical4 10 14" xfId="41981" xr:uid="{691EFC2A-F1B4-4AB8-A00C-5E4410F600B9}"/>
    <cellStyle name="SAPBEXexcCritical4 10 2" xfId="2801" xr:uid="{00000000-0005-0000-0000-00007D200000}"/>
    <cellStyle name="SAPBEXexcCritical4 10 2 10" xfId="43550" xr:uid="{35484F50-5244-4A24-8BFA-EBB5D57E40FB}"/>
    <cellStyle name="SAPBEXexcCritical4 10 2 11" xfId="45740" xr:uid="{973FAF97-7A18-4FC5-B1B1-885343919695}"/>
    <cellStyle name="SAPBEXexcCritical4 10 2 12" xfId="48058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3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3" xr:uid="{B94F8072-964D-4B46-B50D-630367F780E3}"/>
    <cellStyle name="SAPBEXexcCritical4 11 12" xfId="41048" xr:uid="{18113DCE-15DD-4807-AD3A-1FCAAEAFB28E}"/>
    <cellStyle name="SAPBEXexcCritical4 11 13" xfId="39856" xr:uid="{96DB67B3-BFAC-473B-81FA-42A267C5A0A4}"/>
    <cellStyle name="SAPBEXexcCritical4 11 14" xfId="39322" xr:uid="{89A4A369-0BD9-4095-BB75-7009F57E4C33}"/>
    <cellStyle name="SAPBEXexcCritical4 11 2" xfId="2802" xr:uid="{00000000-0005-0000-0000-0000A1200000}"/>
    <cellStyle name="SAPBEXexcCritical4 11 2 10" xfId="43551" xr:uid="{4C1E84AD-BEAD-49D3-A828-AC9FF1C3C703}"/>
    <cellStyle name="SAPBEXexcCritical4 11 2 11" xfId="45741" xr:uid="{D921AA60-E4F0-496C-9FCF-15DEA0FBF7C0}"/>
    <cellStyle name="SAPBEXexcCritical4 11 2 12" xfId="48059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2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5" xr:uid="{2832F452-F351-4940-96C5-565CA98F755F}"/>
    <cellStyle name="SAPBEXexcCritical4 12 11" xfId="38906" xr:uid="{372F8589-0C95-4171-A7A4-A79CDC5D4417}"/>
    <cellStyle name="SAPBEXexcCritical4 12 2" xfId="4710" xr:uid="{00000000-0005-0000-0000-0000C4200000}"/>
    <cellStyle name="SAPBEXexcCritical4 12 2 10" xfId="45742" xr:uid="{243F2792-2A7C-4B00-A4EA-92040D527732}"/>
    <cellStyle name="SAPBEXexcCritical4 12 2 11" xfId="48060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1" xr:uid="{CEF41546-0375-4FA2-97C7-CAAD7B586967}"/>
    <cellStyle name="SAPBEXexcCritical4 12 2 9" xfId="43552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6" xr:uid="{B49A4F02-BE81-4FBA-986A-97D39F168994}"/>
    <cellStyle name="SAPBEXexcCritical4 12 9" xfId="39912" xr:uid="{44573721-5850-4F44-86DF-CEF7BF89A1A8}"/>
    <cellStyle name="SAPBEXexcCritical4 13" xfId="2804" xr:uid="{00000000-0005-0000-0000-0000DB200000}"/>
    <cellStyle name="SAPBEXexcCritical4 13 10" xfId="40990" xr:uid="{49C6F6AE-35F6-43CF-9B04-D1080568B5B9}"/>
    <cellStyle name="SAPBEXexcCritical4 13 11" xfId="38907" xr:uid="{FE768BC9-A427-42EA-A35B-0E8626D05874}"/>
    <cellStyle name="SAPBEXexcCritical4 13 2" xfId="4709" xr:uid="{00000000-0005-0000-0000-0000DC200000}"/>
    <cellStyle name="SAPBEXexcCritical4 13 2 10" xfId="45743" xr:uid="{B9486F04-3AF5-4593-9EE4-4DE25977F835}"/>
    <cellStyle name="SAPBEXexcCritical4 13 2 11" xfId="48061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700" xr:uid="{B6BC8CE0-7761-483F-AE11-C441482CBF47}"/>
    <cellStyle name="SAPBEXexcCritical4 13 2 9" xfId="43553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5" xr:uid="{5269AB01-4C80-4546-9D0E-C892A6E289F7}"/>
    <cellStyle name="SAPBEXexcCritical4 13 9" xfId="41049" xr:uid="{8FEB95DC-F953-4224-9793-6A4D43FC490D}"/>
    <cellStyle name="SAPBEXexcCritical4 14" xfId="2805" xr:uid="{00000000-0005-0000-0000-0000F3200000}"/>
    <cellStyle name="SAPBEXexcCritical4 14 10" xfId="40991" xr:uid="{B5AE9DBA-868E-4687-9B71-F0DB2DAECC26}"/>
    <cellStyle name="SAPBEXexcCritical4 14 11" xfId="41011" xr:uid="{02999CAC-EF20-4803-AB8B-C39C9476D08D}"/>
    <cellStyle name="SAPBEXexcCritical4 14 2" xfId="4708" xr:uid="{00000000-0005-0000-0000-0000F4200000}"/>
    <cellStyle name="SAPBEXexcCritical4 14 2 10" xfId="45744" xr:uid="{22EBC23C-DC40-4B9F-A8CC-A691B45C6438}"/>
    <cellStyle name="SAPBEXexcCritical4 14 2 11" xfId="48062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8" xr:uid="{0A2FE22A-5DEB-42D3-8B40-E821743BED2E}"/>
    <cellStyle name="SAPBEXexcCritical4 14 2 9" xfId="43554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70" xr:uid="{5D6B1331-CAE4-4140-8616-608CC6AE95B7}"/>
    <cellStyle name="SAPBEXexcCritical4 14 9" xfId="39913" xr:uid="{F6AD5BD2-640B-4781-AB0E-320FC526781C}"/>
    <cellStyle name="SAPBEXexcCritical4 15" xfId="2806" xr:uid="{00000000-0005-0000-0000-00000B210000}"/>
    <cellStyle name="SAPBEXexcCritical4 15 10" xfId="39854" xr:uid="{BA5260E3-E7A4-4184-83DE-4C8D81DB7F48}"/>
    <cellStyle name="SAPBEXexcCritical4 15 11" xfId="38908" xr:uid="{8BC913FD-C81C-41DE-A881-D8CC524627F4}"/>
    <cellStyle name="SAPBEXexcCritical4 15 2" xfId="4707" xr:uid="{00000000-0005-0000-0000-00000C210000}"/>
    <cellStyle name="SAPBEXexcCritical4 15 2 10" xfId="45745" xr:uid="{51015CDD-5962-4AA7-A4B5-45B6DC070B84}"/>
    <cellStyle name="SAPBEXexcCritical4 15 2 11" xfId="48063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9" xr:uid="{869A2574-0EA5-4991-A583-92AAF44702DB}"/>
    <cellStyle name="SAPBEXexcCritical4 15 2 9" xfId="43555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1" xr:uid="{95719A00-7E77-460E-A500-8592EDADDF05}"/>
    <cellStyle name="SAPBEXexcCritical4 15 9" xfId="41050" xr:uid="{18A69847-D9E2-45D6-A820-D831CEEDA1AC}"/>
    <cellStyle name="SAPBEXexcCritical4 16" xfId="2807" xr:uid="{00000000-0005-0000-0000-000023210000}"/>
    <cellStyle name="SAPBEXexcCritical4 16 10" xfId="38313" xr:uid="{960B002D-B951-4FD6-AEB4-AD35F48491D0}"/>
    <cellStyle name="SAPBEXexcCritical4 16 11" xfId="38909" xr:uid="{DE3C414D-E2D8-4A2F-B60D-D38583E5C7FF}"/>
    <cellStyle name="SAPBEXexcCritical4 16 2" xfId="4706" xr:uid="{00000000-0005-0000-0000-000024210000}"/>
    <cellStyle name="SAPBEXexcCritical4 16 2 10" xfId="45746" xr:uid="{03A93371-FAED-485D-A82F-BA8047A6F184}"/>
    <cellStyle name="SAPBEXexcCritical4 16 2 11" xfId="48064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8" xr:uid="{70951236-E7C2-4D7A-9567-48DDD675A552}"/>
    <cellStyle name="SAPBEXexcCritical4 16 2 9" xfId="43556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4" xr:uid="{457C46C1-013E-4B05-BA68-599856B12427}"/>
    <cellStyle name="SAPBEXexcCritical4 16 9" xfId="39914" xr:uid="{9AC5A5B1-A1C3-4D98-A239-60866A911E10}"/>
    <cellStyle name="SAPBEXexcCritical4 17" xfId="2808" xr:uid="{00000000-0005-0000-0000-00003B210000}"/>
    <cellStyle name="SAPBEXexcCritical4 17 10" xfId="39853" xr:uid="{93D8A3E4-3D75-491A-AB3D-7317B18411B3}"/>
    <cellStyle name="SAPBEXexcCritical4 17 11" xfId="39320" xr:uid="{5F24991B-4521-43FF-948E-D44F095D5918}"/>
    <cellStyle name="SAPBEXexcCritical4 17 2" xfId="4705" xr:uid="{00000000-0005-0000-0000-00003C210000}"/>
    <cellStyle name="SAPBEXexcCritical4 17 2 10" xfId="45747" xr:uid="{1A697BBD-8B79-4764-B132-66DDBB5FB8C4}"/>
    <cellStyle name="SAPBEXexcCritical4 17 2 11" xfId="48065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7" xr:uid="{411FAA25-74DE-4FC2-B629-9C0B39305303}"/>
    <cellStyle name="SAPBEXexcCritical4 17 2 9" xfId="43557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3" xr:uid="{2C101F35-E14B-450E-B2A8-5EAFC62A0219}"/>
    <cellStyle name="SAPBEXexcCritical4 17 9" xfId="41051" xr:uid="{B121DBD2-2592-40A7-A324-49BADDC1B8E2}"/>
    <cellStyle name="SAPBEXexcCritical4 18" xfId="4907" xr:uid="{00000000-0005-0000-0000-000053210000}"/>
    <cellStyle name="SAPBEXexcCritical4 18 10" xfId="45476" xr:uid="{1B9DB37C-51CF-420A-98B4-6C09FFFFE725}"/>
    <cellStyle name="SAPBEXexcCritical4 18 11" xfId="47798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8" xr:uid="{683C399F-F533-43C8-A8D5-4FF07E12D9AA}"/>
    <cellStyle name="SAPBEXexcCritical4 18 9" xfId="39299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6" xr:uid="{4C74C95B-5BA9-4F02-9C6B-0D3A3BB5B6D7}"/>
    <cellStyle name="SAPBEXexcCritical4 2 16" xfId="40955" xr:uid="{028244A2-6245-44DC-95CD-4FFC97775FDD}"/>
    <cellStyle name="SAPBEXexcCritical4 2 17" xfId="44843" xr:uid="{3F4EC678-88F4-4F64-8F02-A3175E101EB7}"/>
    <cellStyle name="SAPBEXexcCritical4 2 18" xfId="44673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9" xr:uid="{D6B068D6-BA4A-4CBD-9122-2D5C12B0CD59}"/>
    <cellStyle name="SAPBEXexcCritical4 2 2 13" xfId="39915" xr:uid="{3F291CD9-20C7-4C35-883C-AA1D1887CD4C}"/>
    <cellStyle name="SAPBEXexcCritical4 2 2 14" xfId="39035" xr:uid="{690973B3-263E-49AE-B93B-17AD7EED6D55}"/>
    <cellStyle name="SAPBEXexcCritical4 2 2 15" xfId="41010" xr:uid="{B588117F-5B08-473A-A3FB-95095D6544CC}"/>
    <cellStyle name="SAPBEXexcCritical4 2 2 2" xfId="2810" xr:uid="{00000000-0005-0000-0000-00006B210000}"/>
    <cellStyle name="SAPBEXexcCritical4 2 2 2 10" xfId="39017" xr:uid="{D9863323-05D7-4851-8BA3-47510F3A69DE}"/>
    <cellStyle name="SAPBEXexcCritical4 2 2 2 11" xfId="46692" xr:uid="{AFC42AEF-1D71-464B-989E-D4936F3CFDD0}"/>
    <cellStyle name="SAPBEXexcCritical4 2 2 2 12" xfId="49008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9" xr:uid="{3D524FC6-A6D8-45B8-AF15-2D38B1BC9F4E}"/>
    <cellStyle name="SAPBEXexcCritical4 2 2 3" xfId="4703" xr:uid="{00000000-0005-0000-0000-000079210000}"/>
    <cellStyle name="SAPBEXexcCritical4 2 2 3 10" xfId="45748" xr:uid="{BDA99E80-910F-4461-AD21-D3A782D1F7C5}"/>
    <cellStyle name="SAPBEXexcCritical4 2 2 3 11" xfId="48066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6" xr:uid="{646AE55A-FF4E-442F-8DF2-84BCA65BC3D1}"/>
    <cellStyle name="SAPBEXexcCritical4 2 2 3 9" xfId="43558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5" xr:uid="{353F0B30-17B3-4089-8356-3AD3CFF5D857}"/>
    <cellStyle name="SAPBEXexcCritical4 2 3 11" xfId="45578" xr:uid="{5EFD7DB1-CF96-479A-B739-F0355BD21ED2}"/>
    <cellStyle name="SAPBEXexcCritical4 2 3 12" xfId="47898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2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3" xr:uid="{576821F6-7871-4FA3-AF94-DC89C7DFF93C}"/>
    <cellStyle name="SAPBEXexcCritical4 25" xfId="44557" xr:uid="{7DAD5A25-A5A9-43B6-817B-9A3E85A862DC}"/>
    <cellStyle name="SAPBEXexcCritical4 26" xfId="44672" xr:uid="{B2159F3B-63A6-41EE-8767-CCC8858DAAA3}"/>
    <cellStyle name="SAPBEXexcCritical4 3" xfId="654" xr:uid="{00000000-0005-0000-0000-0000CC210000}"/>
    <cellStyle name="SAPBEXexcCritical4 3 10" xfId="41052" xr:uid="{42C54224-8800-4602-BD4F-CC550B273AD6}"/>
    <cellStyle name="SAPBEXexcCritical4 3 11" xfId="39034" xr:uid="{077EC78D-75DA-4A3A-AEFE-B18218086450}"/>
    <cellStyle name="SAPBEXexcCritical4 3 12" xfId="38910" xr:uid="{C6C874CF-B24A-494C-BAB7-24C85D44AB2F}"/>
    <cellStyle name="SAPBEXexcCritical4 3 2" xfId="655" xr:uid="{00000000-0005-0000-0000-0000CD210000}"/>
    <cellStyle name="SAPBEXexcCritical4 3 2 10" xfId="42216" xr:uid="{C1806C98-68AD-49DD-B999-A238CB2C0CB5}"/>
    <cellStyle name="SAPBEXexcCritical4 3 2 11" xfId="42209" xr:uid="{30EA9E5E-32AA-496E-B55B-01FD33546B3F}"/>
    <cellStyle name="SAPBEXexcCritical4 3 2 2" xfId="4701" xr:uid="{00000000-0005-0000-0000-0000CE210000}"/>
    <cellStyle name="SAPBEXexcCritical4 3 2 2 10" xfId="45750" xr:uid="{0CBE7DBF-1FCC-4A7D-9D34-E32F77BCE866}"/>
    <cellStyle name="SAPBEXexcCritical4 3 2 2 11" xfId="48068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4" xr:uid="{0FD3BBE1-5C6C-4E29-A7D5-E357AF636AE4}"/>
    <cellStyle name="SAPBEXexcCritical4 3 2 2 9" xfId="43560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8" xr:uid="{EB943665-2CAA-40A6-B38F-DE84012FA7C7}"/>
    <cellStyle name="SAPBEXexcCritical4 3 2 9" xfId="39916" xr:uid="{72F538F2-AF45-479E-9B4C-37192B2071AE}"/>
    <cellStyle name="SAPBEXexcCritical4 3 3" xfId="4702" xr:uid="{00000000-0005-0000-0000-0000E5210000}"/>
    <cellStyle name="SAPBEXexcCritical4 3 3 10" xfId="45749" xr:uid="{1AB117F7-2437-4F00-BCE1-1F4BAF5C5598}"/>
    <cellStyle name="SAPBEXexcCritical4 3 3 11" xfId="48067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5" xr:uid="{A1D93154-1A5C-42C4-BCCA-530610FB5C2C}"/>
    <cellStyle name="SAPBEXexcCritical4 3 3 9" xfId="43559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2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1" xr:uid="{326FE5C9-D3AA-4678-9261-12FB1119F4BF}"/>
    <cellStyle name="SAPBEXexcCritical4 4 14" xfId="41053" xr:uid="{F4122CAE-A636-4F1E-B322-4F7B00E27D87}"/>
    <cellStyle name="SAPBEXexcCritical4 4 15" xfId="42217" xr:uid="{F603A40B-0695-4459-A6D2-BF9825AC896F}"/>
    <cellStyle name="SAPBEXexcCritical4 4 16" xfId="42208" xr:uid="{E3500891-D6AB-48D9-A967-F13F09F8A490}"/>
    <cellStyle name="SAPBEXexcCritical4 4 2" xfId="2812" xr:uid="{00000000-0005-0000-0000-000001220000}"/>
    <cellStyle name="SAPBEXexcCritical4 4 2 10" xfId="40988" xr:uid="{B854A928-8962-4ED0-8CAC-0B8A2BE73E7C}"/>
    <cellStyle name="SAPBEXexcCritical4 4 2 11" xfId="39036" xr:uid="{4B9C127B-6F61-4FC7-BA20-DB90F90AC6CF}"/>
    <cellStyle name="SAPBEXexcCritical4 4 2 2" xfId="4699" xr:uid="{00000000-0005-0000-0000-000002220000}"/>
    <cellStyle name="SAPBEXexcCritical4 4 2 2 10" xfId="45752" xr:uid="{128591F2-9B0C-4C3E-BF8E-8EA2351E0686}"/>
    <cellStyle name="SAPBEXexcCritical4 4 2 2 11" xfId="48070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7" xr:uid="{09ABA3D9-F73D-4094-9064-2CDB9F33DE0A}"/>
    <cellStyle name="SAPBEXexcCritical4 4 2 2 9" xfId="43562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7" xr:uid="{1FC33F2F-4681-47EF-94B5-504F80DE3BC8}"/>
    <cellStyle name="SAPBEXexcCritical4 4 2 9" xfId="39917" xr:uid="{AC93D132-3138-48A8-8D63-CA057BD71DA1}"/>
    <cellStyle name="SAPBEXexcCritical4 4 3" xfId="2811" xr:uid="{00000000-0005-0000-0000-000019220000}"/>
    <cellStyle name="SAPBEXexcCritical4 4 3 10" xfId="42269" xr:uid="{EFA9B697-4D4A-420D-B86D-B9AE844D5CDC}"/>
    <cellStyle name="SAPBEXexcCritical4 4 3 11" xfId="46807" xr:uid="{DD30728E-CD9B-4822-BE65-8508A9006E8E}"/>
    <cellStyle name="SAPBEXexcCritical4 4 3 12" xfId="49112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30" xr:uid="{E9A82B0E-E64A-4A2D-8B7C-4C6B8B275ADD}"/>
    <cellStyle name="SAPBEXexcCritical4 4 4" xfId="4700" xr:uid="{00000000-0005-0000-0000-000027220000}"/>
    <cellStyle name="SAPBEXexcCritical4 4 4 10" xfId="45751" xr:uid="{E0E273B2-4E08-4C92-87D7-A9FFF74B2A15}"/>
    <cellStyle name="SAPBEXexcCritical4 4 4 11" xfId="48069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3" xr:uid="{BC55ABF8-91B4-41CA-9A52-E2908B6EDF41}"/>
    <cellStyle name="SAPBEXexcCritical4 4 4 9" xfId="43561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30" xr:uid="{B1582925-63C8-4494-934F-4594AB17E405}"/>
    <cellStyle name="SAPBEXexcCritical4 5 13" xfId="41054" xr:uid="{4E374C19-D0B8-43F1-88C0-591C14843FB2}"/>
    <cellStyle name="SAPBEXexcCritical4 5 14" xfId="40989" xr:uid="{40D40EAF-5837-47C4-AAC0-4907BD1D68D8}"/>
    <cellStyle name="SAPBEXexcCritical4 5 15" xfId="39037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6" xr:uid="{E5C5AE27-4EC5-47DD-86B0-E0E13E133AFE}"/>
    <cellStyle name="SAPBEXexcCritical4 5 2 12" xfId="39918" xr:uid="{323240F1-605F-40C8-BAE0-798CEF4F9C2E}"/>
    <cellStyle name="SAPBEXexcCritical4 5 2 13" xfId="42219" xr:uid="{2CE2CB23-5F5A-418B-B749-021C72D4893E}"/>
    <cellStyle name="SAPBEXexcCritical4 5 2 14" xfId="39877" xr:uid="{0264AEC0-1839-402C-A3FC-DFAE1668D2F1}"/>
    <cellStyle name="SAPBEXexcCritical4 5 2 2" xfId="2814" xr:uid="{00000000-0005-0000-0000-000043220000}"/>
    <cellStyle name="SAPBEXexcCritical4 5 2 2 10" xfId="43564" xr:uid="{F73ABB6C-BC18-4C29-9667-5BCEA1AA614C}"/>
    <cellStyle name="SAPBEXexcCritical4 5 2 2 11" xfId="45754" xr:uid="{7F2CAFD9-F28C-4499-BA61-449236077ACB}"/>
    <cellStyle name="SAPBEXexcCritical4 5 2 2 12" xfId="48072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90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70" xr:uid="{77956249-2C71-4FEA-A0CA-778DC5332B2C}"/>
    <cellStyle name="SAPBEXexcCritical4 5 3 11" xfId="44746" xr:uid="{7DB82A1E-9E21-4DF5-B78C-095E8467633D}"/>
    <cellStyle name="SAPBEXexcCritical4 5 3 12" xfId="46808" xr:uid="{B99AD0A2-EC47-4B98-8618-8D6645E89CBC}"/>
    <cellStyle name="SAPBEXexcCritical4 5 3 13" xfId="49113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7" xr:uid="{EAC4028C-449B-4E33-BAF3-6A09F7E5AC65}"/>
    <cellStyle name="SAPBEXexcCritical4 5 3 2 4" xfId="42435" xr:uid="{24574CDF-582B-4587-9264-B1E67A38EF7A}"/>
    <cellStyle name="SAPBEXexcCritical4 5 3 2 5" xfId="44903" xr:uid="{7CB8AB2E-3BDC-4705-B681-C19B5FEA0658}"/>
    <cellStyle name="SAPBEXexcCritical4 5 3 2 6" xfId="46966" xr:uid="{F1ABBAF7-532D-471A-9D6A-9AE0CFBD74EA}"/>
    <cellStyle name="SAPBEXexcCritical4 5 3 2 7" xfId="49263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1" xr:uid="{4D2F64DB-7085-4C36-ACEC-58D72AC018A0}"/>
    <cellStyle name="SAPBEXexcCritical4 5 4" xfId="4698" xr:uid="{00000000-0005-0000-0000-000073220000}"/>
    <cellStyle name="SAPBEXexcCritical4 5 4 10" xfId="45753" xr:uid="{A0FB3A35-4C28-4196-8A46-C170A58F6D7B}"/>
    <cellStyle name="SAPBEXexcCritical4 5 4 11" xfId="48071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1" xr:uid="{3D9EC864-1FC1-4E23-A49C-C7ADC02F964D}"/>
    <cellStyle name="SAPBEXexcCritical4 5 4 9" xfId="43563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9" xr:uid="{A5E8D315-9857-42CA-AD2F-FB8655E2582B}"/>
    <cellStyle name="SAPBEXexcCritical4 6 13" xfId="39919" xr:uid="{AD8E0B5E-1ED0-4E59-8C2F-43DB67415567}"/>
    <cellStyle name="SAPBEXexcCritical4 6 14" xfId="42218" xr:uid="{A2301932-A957-41DA-A823-9B528F95BA11}"/>
    <cellStyle name="SAPBEXexcCritical4 6 15" xfId="40218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5" xr:uid="{BDCB6ADD-F15B-4B22-9DB2-EA9D3F90B339}"/>
    <cellStyle name="SAPBEXexcCritical4 6 2 12" xfId="41056" xr:uid="{60CE7B08-0356-42FC-BD4A-C282775F47B2}"/>
    <cellStyle name="SAPBEXexcCritical4 6 2 13" xfId="39852" xr:uid="{1A1DC0C7-0B89-4591-A838-30EACE7D13F4}"/>
    <cellStyle name="SAPBEXexcCritical4 6 2 14" xfId="41012" xr:uid="{279A2A8B-A7DE-44D1-803D-B1B1B3BB0BAD}"/>
    <cellStyle name="SAPBEXexcCritical4 6 2 2" xfId="2816" xr:uid="{00000000-0005-0000-0000-00008B220000}"/>
    <cellStyle name="SAPBEXexcCritical4 6 2 2 10" xfId="43566" xr:uid="{864E78E5-A06D-4966-B794-08742AF305BC}"/>
    <cellStyle name="SAPBEXexcCritical4 6 2 2 11" xfId="45756" xr:uid="{B6E50E39-3D07-4B71-8FEF-45D1A4F5ECCD}"/>
    <cellStyle name="SAPBEXexcCritical4 6 2 2 12" xfId="48074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8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1" xr:uid="{465B50E8-D306-4DF6-A241-A992555AF145}"/>
    <cellStyle name="SAPBEXexcCritical4 6 3 11" xfId="44747" xr:uid="{337519B6-046E-42F0-83B5-D733D70E736B}"/>
    <cellStyle name="SAPBEXexcCritical4 6 3 12" xfId="46809" xr:uid="{3C58BE0C-6C2A-4D20-83EE-2F9221B68741}"/>
    <cellStyle name="SAPBEXexcCritical4 6 3 13" xfId="49114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8" xr:uid="{80E87343-5CAA-4FB9-96C3-18F7AD513880}"/>
    <cellStyle name="SAPBEXexcCritical4 6 3 2 4" xfId="42436" xr:uid="{77523292-ADD6-477D-BCE4-C639F70EA9DD}"/>
    <cellStyle name="SAPBEXexcCritical4 6 3 2 5" xfId="44904" xr:uid="{B31E9A8E-25ED-44A2-8655-C6DB7D8B7C3C}"/>
    <cellStyle name="SAPBEXexcCritical4 6 3 2 6" xfId="46967" xr:uid="{C8674541-E873-421A-AB94-907CE80E53C4}"/>
    <cellStyle name="SAPBEXexcCritical4 6 3 2 7" xfId="49264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2" xr:uid="{19C2FF0F-95DB-4547-9BDF-0B4756524B5A}"/>
    <cellStyle name="SAPBEXexcCritical4 6 4" xfId="4696" xr:uid="{00000000-0005-0000-0000-0000BB220000}"/>
    <cellStyle name="SAPBEXexcCritical4 6 4 10" xfId="45755" xr:uid="{0DE179C3-A5C3-4C59-A98C-5EAB5C9C6A4F}"/>
    <cellStyle name="SAPBEXexcCritical4 6 4 11" xfId="48073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9" xr:uid="{5BDD0241-5AB5-405A-9CCA-09D040325880}"/>
    <cellStyle name="SAPBEXexcCritical4 6 4 9" xfId="43565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8" xr:uid="{63CDF379-5AC6-4D43-8762-AA3311E297B5}"/>
    <cellStyle name="SAPBEXexcCritical4 7 13" xfId="39920" xr:uid="{9C35C409-0ABB-4C04-8B00-737A3D4A0440}"/>
    <cellStyle name="SAPBEXexcCritical4 7 14" xfId="42221" xr:uid="{D1E13963-B7DB-4878-A824-B343C3FAF5FD}"/>
    <cellStyle name="SAPBEXexcCritical4 7 15" xfId="39878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4" xr:uid="{0E59189A-6910-43FA-AAB9-6406832416B3}"/>
    <cellStyle name="SAPBEXexcCritical4 7 2 12" xfId="41057" xr:uid="{F7617491-A323-464E-9615-07A8F95B825D}"/>
    <cellStyle name="SAPBEXexcCritical4 7 2 13" xfId="42220" xr:uid="{1A8D7BA8-FCA4-44F6-97EF-AF9148EDE81E}"/>
    <cellStyle name="SAPBEXexcCritical4 7 2 14" xfId="41013" xr:uid="{FCFC183B-5ADE-470C-A5BC-EF32513B2D75}"/>
    <cellStyle name="SAPBEXexcCritical4 7 2 2" xfId="2818" xr:uid="{00000000-0005-0000-0000-0000D3220000}"/>
    <cellStyle name="SAPBEXexcCritical4 7 2 2 10" xfId="43568" xr:uid="{B50CF73C-C5D4-4E36-ADC6-EC2282EC51C9}"/>
    <cellStyle name="SAPBEXexcCritical4 7 2 2 11" xfId="45758" xr:uid="{7AF6B38D-7EF8-47A7-90C3-E0BA8FEAAECD}"/>
    <cellStyle name="SAPBEXexcCritical4 7 2 2 12" xfId="48076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7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2" xr:uid="{2EA06765-02EF-4F2D-82E7-8DC3653DC3D2}"/>
    <cellStyle name="SAPBEXexcCritical4 7 3 11" xfId="44748" xr:uid="{294C0457-6D50-40F2-9EEA-0542685C05BF}"/>
    <cellStyle name="SAPBEXexcCritical4 7 3 12" xfId="46810" xr:uid="{9DAC12B1-DF62-4E12-A113-DE04BBC93235}"/>
    <cellStyle name="SAPBEXexcCritical4 7 3 13" xfId="49115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9" xr:uid="{492A4023-858F-470F-96A1-0A3B9CF5FD06}"/>
    <cellStyle name="SAPBEXexcCritical4 7 3 2 4" xfId="42437" xr:uid="{00073720-0ACF-439D-B2F0-EF42D4083D58}"/>
    <cellStyle name="SAPBEXexcCritical4 7 3 2 5" xfId="44905" xr:uid="{2D9616A5-8C40-4B55-AC9E-13DDBB3CD1D3}"/>
    <cellStyle name="SAPBEXexcCritical4 7 3 2 6" xfId="46968" xr:uid="{2CBD3412-2C92-4755-9503-0D1567A1D09F}"/>
    <cellStyle name="SAPBEXexcCritical4 7 3 2 7" xfId="49265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3" xr:uid="{8ABAAED4-5D6C-4242-828D-CE37977326CA}"/>
    <cellStyle name="SAPBEXexcCritical4 7 4" xfId="4694" xr:uid="{00000000-0005-0000-0000-000003230000}"/>
    <cellStyle name="SAPBEXexcCritical4 7 4 10" xfId="45757" xr:uid="{A2F6FE92-4C80-4590-A7D7-13EF046CB089}"/>
    <cellStyle name="SAPBEXexcCritical4 7 4 11" xfId="48075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7" xr:uid="{C4950B59-B36C-4589-9A64-96913A3519AC}"/>
    <cellStyle name="SAPBEXexcCritical4 7 4 9" xfId="43567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7" xr:uid="{1AC97CBF-4CCE-4AF2-A8A8-F7D48A46AB1B}"/>
    <cellStyle name="SAPBEXexcCritical4 8 13" xfId="39921" xr:uid="{6F3BE6A8-4328-472B-9E26-E3A90797DAF8}"/>
    <cellStyle name="SAPBEXexcCritical4 8 14" xfId="44575" xr:uid="{08305F4E-8C0E-47F0-A166-DF01307B3EEC}"/>
    <cellStyle name="SAPBEXexcCritical4 8 15" xfId="38911" xr:uid="{58A85FE1-A3E2-4BA9-B114-2862C040886C}"/>
    <cellStyle name="SAPBEXexcCritical4 8 2" xfId="664" xr:uid="{00000000-0005-0000-0000-000019230000}"/>
    <cellStyle name="SAPBEXexcCritical4 8 2 10" xfId="44749" xr:uid="{0DB1337A-ECF4-4053-BAB5-AA81C908AD84}"/>
    <cellStyle name="SAPBEXexcCritical4 8 2 11" xfId="46811" xr:uid="{A9C3F215-E93A-4701-A201-1C9BA9BCE339}"/>
    <cellStyle name="SAPBEXexcCritical4 8 2 12" xfId="49116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8" xr:uid="{9AFB1AA1-2254-4155-9754-8721BCAE3382}"/>
    <cellStyle name="SAPBEXexcCritical4 8 2 2 4" xfId="44906" xr:uid="{3FE3468F-C3E1-4FEE-A819-70C72F279D7E}"/>
    <cellStyle name="SAPBEXexcCritical4 8 2 2 5" xfId="46969" xr:uid="{C233615F-0832-4A12-8CEA-66801A365392}"/>
    <cellStyle name="SAPBEXexcCritical4 8 2 2 6" xfId="49266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3" xr:uid="{C0C66A4A-92CD-4DCB-BD85-6A55574DD5F5}"/>
    <cellStyle name="SAPBEXexcCritical4 8 3" xfId="2819" xr:uid="{00000000-0005-0000-0000-000022230000}"/>
    <cellStyle name="SAPBEXexcCritical4 8 3 10" xfId="43569" xr:uid="{CAEB372F-6C78-4A09-BB83-8C48BB205BE8}"/>
    <cellStyle name="SAPBEXexcCritical4 8 3 11" xfId="45759" xr:uid="{0374ECAF-AAE2-48FC-92B1-DC718F38ABCC}"/>
    <cellStyle name="SAPBEXexcCritical4 8 3 12" xfId="48077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6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3" xr:uid="{1AB95632-A22E-4EF1-A35E-71D0B93A9843}"/>
    <cellStyle name="SAPBEXexcCritical4 9 12" xfId="41058" xr:uid="{2C77CD0A-24C1-455D-A574-F8E90DA7B712}"/>
    <cellStyle name="SAPBEXexcCritical4 9 13" xfId="39851" xr:uid="{84AD9C0D-A7C5-46AE-921F-83427427724B}"/>
    <cellStyle name="SAPBEXexcCritical4 9 14" xfId="43266" xr:uid="{89C12AE5-2D41-4645-B7DB-AC96EF4499E0}"/>
    <cellStyle name="SAPBEXexcCritical4 9 2" xfId="2820" xr:uid="{00000000-0005-0000-0000-000045230000}"/>
    <cellStyle name="SAPBEXexcCritical4 9 2 10" xfId="43570" xr:uid="{98FEC22A-1047-4F98-B537-0DB8EB6BCB81}"/>
    <cellStyle name="SAPBEXexcCritical4 9 2 11" xfId="45760" xr:uid="{F47B3A63-5B3B-4B37-B2E0-C1D66F8DC035}"/>
    <cellStyle name="SAPBEXexcCritical4 9 2 12" xfId="48078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5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8" xr:uid="{A6841876-0743-4050-AD4C-3028CB423233}"/>
    <cellStyle name="SAPBEXexcCritical5 10 12" xfId="39922" xr:uid="{89E1648A-D23C-4D98-BF29-63432A501AB7}"/>
    <cellStyle name="SAPBEXexcCritical5 10 13" xfId="39850" xr:uid="{5503EC30-3693-497D-ABFF-A9D87CB4A7B8}"/>
    <cellStyle name="SAPBEXexcCritical5 10 14" xfId="43267" xr:uid="{874EFCC5-8C6A-4729-8249-B1FC7250A0AB}"/>
    <cellStyle name="SAPBEXexcCritical5 10 2" xfId="2821" xr:uid="{00000000-0005-0000-0000-000070230000}"/>
    <cellStyle name="SAPBEXexcCritical5 10 2 10" xfId="43571" xr:uid="{73119642-C3F2-40F7-B52E-3D04135045CA}"/>
    <cellStyle name="SAPBEXexcCritical5 10 2 11" xfId="45761" xr:uid="{7DDEBE36-11E3-4592-9F10-1762F254F1FB}"/>
    <cellStyle name="SAPBEXexcCritical5 10 2 12" xfId="48079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6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2" xr:uid="{8F0B22F4-F73D-48F8-8C80-FD9AE9A6C1A3}"/>
    <cellStyle name="SAPBEXexcCritical5 11 12" xfId="39923" xr:uid="{6BBE7D90-866A-46F3-A2B2-711EE3AEFA06}"/>
    <cellStyle name="SAPBEXexcCritical5 11 13" xfId="40987" xr:uid="{26641356-9299-40C9-B620-9B1D6B6DFB07}"/>
    <cellStyle name="SAPBEXexcCritical5 11 14" xfId="40174" xr:uid="{7D52B461-330B-4A8F-8F40-45E0B910321E}"/>
    <cellStyle name="SAPBEXexcCritical5 11 2" xfId="2822" xr:uid="{00000000-0005-0000-0000-000094230000}"/>
    <cellStyle name="SAPBEXexcCritical5 11 2 10" xfId="43572" xr:uid="{998E5E30-9B66-4E4C-9988-28860A753387}"/>
    <cellStyle name="SAPBEXexcCritical5 11 2 11" xfId="45762" xr:uid="{84EB53DC-98CF-4853-893C-EBC7F1F7FF0D}"/>
    <cellStyle name="SAPBEXexcCritical5 11 2 12" xfId="48080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5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9" xr:uid="{06B90785-0C5E-433B-95EC-FD9143FAD1CA}"/>
    <cellStyle name="SAPBEXexcCritical5 12 11" xfId="38912" xr:uid="{5E78F746-AEF3-4C11-B27C-CEA0FE9F82F2}"/>
    <cellStyle name="SAPBEXexcCritical5 12 2" xfId="4688" xr:uid="{00000000-0005-0000-0000-0000B7230000}"/>
    <cellStyle name="SAPBEXexcCritical5 12 2 10" xfId="45763" xr:uid="{70594F1B-B2D9-4D23-8CA5-A73FFD1A1347}"/>
    <cellStyle name="SAPBEXexcCritical5 12 2 11" xfId="48081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4" xr:uid="{80D9147D-4499-4C3A-B4C7-3059185718A2}"/>
    <cellStyle name="SAPBEXexcCritical5 12 2 9" xfId="43573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6" xr:uid="{DE3C6A56-C844-448B-BBDC-9394DEE85D98}"/>
    <cellStyle name="SAPBEXexcCritical5 12 9" xfId="41060" xr:uid="{95930C2C-6CCA-4B3E-8175-ED2BCE9B1E18}"/>
    <cellStyle name="SAPBEXexcCritical5 13" xfId="2824" xr:uid="{00000000-0005-0000-0000-0000CE230000}"/>
    <cellStyle name="SAPBEXexcCritical5 13 10" xfId="40986" xr:uid="{83360621-C989-405E-B4BD-6B913F171FEB}"/>
    <cellStyle name="SAPBEXexcCritical5 13 11" xfId="38913" xr:uid="{F394E907-E26A-4F5F-A381-4F93F8E60330}"/>
    <cellStyle name="SAPBEXexcCritical5 13 2" xfId="4687" xr:uid="{00000000-0005-0000-0000-0000CF230000}"/>
    <cellStyle name="SAPBEXexcCritical5 13 2 10" xfId="45764" xr:uid="{314060E9-B13D-41D9-BEE3-3C93A2CCE9F0}"/>
    <cellStyle name="SAPBEXexcCritical5 13 2 11" xfId="48082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3" xr:uid="{D8FBDFBF-C795-4532-8D67-795967FDFF3A}"/>
    <cellStyle name="SAPBEXexcCritical5 13 2 9" xfId="43574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1" xr:uid="{16278003-581C-43F1-B411-CC8C34AEB316}"/>
    <cellStyle name="SAPBEXexcCritical5 13 9" xfId="39924" xr:uid="{8304F27F-FF39-466A-97F6-F021E1A5353C}"/>
    <cellStyle name="SAPBEXexcCritical5 14" xfId="2825" xr:uid="{00000000-0005-0000-0000-0000E6230000}"/>
    <cellStyle name="SAPBEXexcCritical5 14 10" xfId="39848" xr:uid="{DB258F78-9029-4072-81AC-4DE2C40AFFEC}"/>
    <cellStyle name="SAPBEXexcCritical5 14 11" xfId="38914" xr:uid="{82AEBFBB-85E1-4AD7-9B60-632FDEC5D2C0}"/>
    <cellStyle name="SAPBEXexcCritical5 14 2" xfId="4686" xr:uid="{00000000-0005-0000-0000-0000E7230000}"/>
    <cellStyle name="SAPBEXexcCritical5 14 2 10" xfId="45765" xr:uid="{96827F61-4963-478D-BC8B-BDB83930D84F}"/>
    <cellStyle name="SAPBEXexcCritical5 14 2 11" xfId="48083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2" xr:uid="{F1235063-A946-4C60-8549-7E02F2051D4E}"/>
    <cellStyle name="SAPBEXexcCritical5 14 2 9" xfId="43575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5" xr:uid="{7F8469FB-3430-4373-BC03-791F66C10269}"/>
    <cellStyle name="SAPBEXexcCritical5 14 9" xfId="41061" xr:uid="{BE0D6E54-98B2-49CF-87E2-173DB9C035B6}"/>
    <cellStyle name="SAPBEXexcCritical5 15" xfId="2826" xr:uid="{00000000-0005-0000-0000-0000FE230000}"/>
    <cellStyle name="SAPBEXexcCritical5 15 10" xfId="40269" xr:uid="{9156AA54-4986-4906-B3EE-28F8D49845F7}"/>
    <cellStyle name="SAPBEXexcCritical5 15 11" xfId="38915" xr:uid="{E13D3F63-24D5-484D-9A03-4C57E3DF53D4}"/>
    <cellStyle name="SAPBEXexcCritical5 15 2" xfId="4685" xr:uid="{00000000-0005-0000-0000-0000FF230000}"/>
    <cellStyle name="SAPBEXexcCritical5 15 2 10" xfId="45766" xr:uid="{728B8D15-B6D4-421D-BE86-2A925736AC18}"/>
    <cellStyle name="SAPBEXexcCritical5 15 2 11" xfId="48084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1" xr:uid="{9249A16B-B31E-48CD-86AA-9E0F269D04E3}"/>
    <cellStyle name="SAPBEXexcCritical5 15 2 9" xfId="43576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9" xr:uid="{672A0584-4934-423B-8869-9BA900B1241F}"/>
    <cellStyle name="SAPBEXexcCritical5 15 9" xfId="39925" xr:uid="{CFEDFB48-10CC-4D01-AB6E-A9EC4613E17C}"/>
    <cellStyle name="SAPBEXexcCritical5 16" xfId="2827" xr:uid="{00000000-0005-0000-0000-000016240000}"/>
    <cellStyle name="SAPBEXexcCritical5 16 10" xfId="40985" xr:uid="{C35AF348-2DA2-4446-B6F3-75231DB728A6}"/>
    <cellStyle name="SAPBEXexcCritical5 16 11" xfId="38916" xr:uid="{7A1CC0E7-931C-4D5A-9152-863F6E00237E}"/>
    <cellStyle name="SAPBEXexcCritical5 16 2" xfId="4684" xr:uid="{00000000-0005-0000-0000-000017240000}"/>
    <cellStyle name="SAPBEXexcCritical5 16 2 10" xfId="45767" xr:uid="{39A4D3BD-B72A-4626-9168-EC2C28D63491}"/>
    <cellStyle name="SAPBEXexcCritical5 16 2 11" xfId="48085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80" xr:uid="{B30E3B4B-2BC7-4788-913D-E84D7FC97EF9}"/>
    <cellStyle name="SAPBEXexcCritical5 16 2 9" xfId="43577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60" xr:uid="{54EF3D60-D76F-4DE0-9640-B9AD22D49B9B}"/>
    <cellStyle name="SAPBEXexcCritical5 16 9" xfId="41062" xr:uid="{69ACB5B3-0B2A-4803-ABF1-564499781770}"/>
    <cellStyle name="SAPBEXexcCritical5 17" xfId="2828" xr:uid="{00000000-0005-0000-0000-00002E240000}"/>
    <cellStyle name="SAPBEXexcCritical5 17 10" xfId="39847" xr:uid="{7EC4DAA2-7B9B-48A6-B260-A6F4A3E0B9E6}"/>
    <cellStyle name="SAPBEXexcCritical5 17 11" xfId="40240" xr:uid="{70C87040-7420-4F6C-9A9C-12CD3AE1E612}"/>
    <cellStyle name="SAPBEXexcCritical5 17 2" xfId="4683" xr:uid="{00000000-0005-0000-0000-00002F240000}"/>
    <cellStyle name="SAPBEXexcCritical5 17 2 10" xfId="45768" xr:uid="{51537687-E14A-4DCD-8D9B-7C6997EC3BF5}"/>
    <cellStyle name="SAPBEXexcCritical5 17 2 11" xfId="48086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9" xr:uid="{E700C492-08EE-4CC9-ACE7-90E43A194D2C}"/>
    <cellStyle name="SAPBEXexcCritical5 17 2 9" xfId="43578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4" xr:uid="{EBF3E3FE-678E-476A-AD68-1A23426EE690}"/>
    <cellStyle name="SAPBEXexcCritical5 17 9" xfId="39926" xr:uid="{CD866FAD-087D-45DB-873C-64F7CF58FCB8}"/>
    <cellStyle name="SAPBEXexcCritical5 18" xfId="4906" xr:uid="{00000000-0005-0000-0000-000046240000}"/>
    <cellStyle name="SAPBEXexcCritical5 18 10" xfId="45477" xr:uid="{F8182B41-562C-4AB4-BA82-2FA684330B22}"/>
    <cellStyle name="SAPBEXexcCritical5 18 11" xfId="47799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9" xr:uid="{C70D3FF9-C14B-458B-99A5-367CE569F75C}"/>
    <cellStyle name="SAPBEXexcCritical5 18 9" xfId="39298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5" xr:uid="{E72E4112-E9B8-47C2-BEA5-CCB18ACF3979}"/>
    <cellStyle name="SAPBEXexcCritical5 2 16" xfId="39989" xr:uid="{DA7BDCF8-D848-4E06-BF2D-0FE6360534F8}"/>
    <cellStyle name="SAPBEXexcCritical5 2 17" xfId="41148" xr:uid="{2F208584-3B46-40CD-BA07-79D952AA1F59}"/>
    <cellStyle name="SAPBEXexcCritical5 2 18" xfId="44675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3" xr:uid="{8A518382-C1CD-4837-BC5B-A8616138C0AC}"/>
    <cellStyle name="SAPBEXexcCritical5 2 2 13" xfId="41063" xr:uid="{F41A15A1-EEB5-4AA7-99A6-F6BB4A71B0DF}"/>
    <cellStyle name="SAPBEXexcCritical5 2 2 14" xfId="40984" xr:uid="{8690C9C5-41AD-493C-AC20-F34A4200CAAC}"/>
    <cellStyle name="SAPBEXexcCritical5 2 2 15" xfId="38917" xr:uid="{4FC16C18-CF83-4FE2-94C0-022B23233BA0}"/>
    <cellStyle name="SAPBEXexcCritical5 2 2 2" xfId="2830" xr:uid="{00000000-0005-0000-0000-00005E240000}"/>
    <cellStyle name="SAPBEXexcCritical5 2 2 2 10" xfId="39016" xr:uid="{96ED8265-D33F-4A28-A118-031AA6070C26}"/>
    <cellStyle name="SAPBEXexcCritical5 2 2 2 11" xfId="46693" xr:uid="{20219F4C-DF54-455E-BCCE-DABE8554D04E}"/>
    <cellStyle name="SAPBEXexcCritical5 2 2 2 12" xfId="49009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90" xr:uid="{499EAC83-3923-4082-8886-F179DF16D0C6}"/>
    <cellStyle name="SAPBEXexcCritical5 2 2 3" xfId="4681" xr:uid="{00000000-0005-0000-0000-00006C240000}"/>
    <cellStyle name="SAPBEXexcCritical5 2 2 3 10" xfId="45769" xr:uid="{603A022D-D389-4028-9C40-8CE831494ECC}"/>
    <cellStyle name="SAPBEXexcCritical5 2 2 3 11" xfId="48087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4" xr:uid="{A36A9175-8C59-41F9-BFB5-59CF62A00645}"/>
    <cellStyle name="SAPBEXexcCritical5 2 2 3 9" xfId="43579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4" xr:uid="{67D74894-4799-4A05-BB3D-12C2F16704EE}"/>
    <cellStyle name="SAPBEXexcCritical5 2 3 11" xfId="45577" xr:uid="{DB5D2DAA-6758-41D1-8DDB-D07E7FE2DE5B}"/>
    <cellStyle name="SAPBEXexcCritical5 2 3 12" xfId="47897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3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10" xr:uid="{E22A580E-1A3C-4916-B171-8BBCCD7FBE2F}"/>
    <cellStyle name="SAPBEXexcCritical5 25" xfId="43357" xr:uid="{66228433-8A59-4103-9387-FCD5CDD2E992}"/>
    <cellStyle name="SAPBEXexcCritical5 26" xfId="44674" xr:uid="{A848FBF0-6D1D-42CC-B25F-D9B53DBEFE39}"/>
    <cellStyle name="SAPBEXexcCritical5 3" xfId="669" xr:uid="{00000000-0005-0000-0000-0000BF240000}"/>
    <cellStyle name="SAPBEXexcCritical5 3 10" xfId="39927" xr:uid="{A381C5BE-0B30-484C-BEE0-A5FEAD8618B6}"/>
    <cellStyle name="SAPBEXexcCritical5 3 11" xfId="39846" xr:uid="{D71C7216-7661-4C5B-A084-6B2DDB4F1373}"/>
    <cellStyle name="SAPBEXexcCritical5 3 12" xfId="38918" xr:uid="{3E9A62B4-BB6C-4A41-BACC-AAAF0C1DD5D9}"/>
    <cellStyle name="SAPBEXexcCritical5 3 2" xfId="670" xr:uid="{00000000-0005-0000-0000-0000C0240000}"/>
    <cellStyle name="SAPBEXexcCritical5 3 2 10" xfId="40983" xr:uid="{DBDAE90E-2459-4868-B4C1-1D6919D5057E}"/>
    <cellStyle name="SAPBEXexcCritical5 3 2 11" xfId="38919" xr:uid="{5FACB3D2-7E17-4714-AED4-BB9AC2C50FC7}"/>
    <cellStyle name="SAPBEXexcCritical5 3 2 2" xfId="4679" xr:uid="{00000000-0005-0000-0000-0000C1240000}"/>
    <cellStyle name="SAPBEXexcCritical5 3 2 2 10" xfId="45771" xr:uid="{AB03176A-02EA-4B71-AECE-9C76FCA61605}"/>
    <cellStyle name="SAPBEXexcCritical5 3 2 2 11" xfId="48089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3" xr:uid="{EF6E3BCD-7565-4C75-9FEC-A2F1EC93EC8E}"/>
    <cellStyle name="SAPBEXexcCritical5 3 2 2 9" xfId="43581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8" xr:uid="{195D2FEC-27DB-4EAC-908A-E300804C1AAA}"/>
    <cellStyle name="SAPBEXexcCritical5 3 2 9" xfId="41064" xr:uid="{96505D64-3535-4FFF-9F67-0535858A8211}"/>
    <cellStyle name="SAPBEXexcCritical5 3 3" xfId="4680" xr:uid="{00000000-0005-0000-0000-0000D8240000}"/>
    <cellStyle name="SAPBEXexcCritical5 3 3 10" xfId="45770" xr:uid="{280AA5DC-176C-4CAD-B43C-2FFD7758C73B}"/>
    <cellStyle name="SAPBEXexcCritical5 3 3 11" xfId="48088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40" xr:uid="{AF40EFAC-3436-4283-B79B-F9B514E275A5}"/>
    <cellStyle name="SAPBEXexcCritical5 3 3 9" xfId="43580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7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2" xr:uid="{06F174D6-13A9-42E7-B18F-3928A666874E}"/>
    <cellStyle name="SAPBEXexcCritical5 4 14" xfId="39928" xr:uid="{9A767BBC-7DF5-4158-9C37-386CA0EABFB5}"/>
    <cellStyle name="SAPBEXexcCritical5 4 15" xfId="39845" xr:uid="{27328496-A865-4F1C-9624-C56F8D4B3A70}"/>
    <cellStyle name="SAPBEXexcCritical5 4 16" xfId="45561" xr:uid="{BB6616BC-5F8B-4C3F-AA6C-776BF4791639}"/>
    <cellStyle name="SAPBEXexcCritical5 4 2" xfId="2832" xr:uid="{00000000-0005-0000-0000-0000F4240000}"/>
    <cellStyle name="SAPBEXexcCritical5 4 2 10" xfId="40982" xr:uid="{E618FA41-8F8B-4434-AFEF-700F748BB4EC}"/>
    <cellStyle name="SAPBEXexcCritical5 4 2 11" xfId="38920" xr:uid="{0B7B2FC8-974E-4EF6-958B-18DC0087A98E}"/>
    <cellStyle name="SAPBEXexcCritical5 4 2 2" xfId="4677" xr:uid="{00000000-0005-0000-0000-0000F5240000}"/>
    <cellStyle name="SAPBEXexcCritical5 4 2 2 10" xfId="45773" xr:uid="{263FA097-77FF-4C74-A9D9-E10401F4BDD9}"/>
    <cellStyle name="SAPBEXexcCritical5 4 2 2 11" xfId="48091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1" xr:uid="{10D321B7-608B-468D-A9E7-FC142DFE5E0B}"/>
    <cellStyle name="SAPBEXexcCritical5 4 2 2 9" xfId="43583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1" xr:uid="{D87F6F21-00FE-4CE1-BD91-C39BE3F137EA}"/>
    <cellStyle name="SAPBEXexcCritical5 4 2 9" xfId="41065" xr:uid="{C182608A-9ADC-4788-BC98-E67A05BF3122}"/>
    <cellStyle name="SAPBEXexcCritical5 4 3" xfId="2831" xr:uid="{00000000-0005-0000-0000-00000C250000}"/>
    <cellStyle name="SAPBEXexcCritical5 4 3 10" xfId="42274" xr:uid="{721926B7-F70B-494C-A637-CF8B579980D6}"/>
    <cellStyle name="SAPBEXexcCritical5 4 3 11" xfId="46812" xr:uid="{3E2C8108-B26E-4A71-9050-21D8EA0BF074}"/>
    <cellStyle name="SAPBEXexcCritical5 4 3 12" xfId="49117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5" xr:uid="{2BFD99CE-C7C6-4F20-A6BE-D0FC93888238}"/>
    <cellStyle name="SAPBEXexcCritical5 4 4" xfId="4678" xr:uid="{00000000-0005-0000-0000-00001A250000}"/>
    <cellStyle name="SAPBEXexcCritical5 4 4 10" xfId="45772" xr:uid="{B7496ECF-61DA-4931-9650-0FBCBA76592B}"/>
    <cellStyle name="SAPBEXexcCritical5 4 4 11" xfId="48090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2" xr:uid="{D981CF78-7628-4BF0-B8EE-603D6EBCF3C1}"/>
    <cellStyle name="SAPBEXexcCritical5 4 4 9" xfId="43582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5" xr:uid="{094744E4-82F6-436F-8B9A-D6B0E98663DB}"/>
    <cellStyle name="SAPBEXexcCritical5 5 13" xfId="39929" xr:uid="{6CC28CA4-1010-4B42-BCCB-5D5A56A84CA5}"/>
    <cellStyle name="SAPBEXexcCritical5 5 14" xfId="39844" xr:uid="{852F6C19-13A8-4335-BACA-2D7DB4003CA5}"/>
    <cellStyle name="SAPBEXexcCritical5 5 15" xfId="40459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6" xr:uid="{A5A1E63C-7411-4895-BF06-5A166AC81908}"/>
    <cellStyle name="SAPBEXexcCritical5 5 2 12" xfId="41066" xr:uid="{C59DEB22-0696-4FF0-9334-6CE841F1AB29}"/>
    <cellStyle name="SAPBEXexcCritical5 5 2 13" xfId="40981" xr:uid="{C05F937F-C2E7-4F83-B135-0BCF594518C1}"/>
    <cellStyle name="SAPBEXexcCritical5 5 2 14" xfId="39879" xr:uid="{12C26640-1436-45E5-BF4C-F3CE8AB52355}"/>
    <cellStyle name="SAPBEXexcCritical5 5 2 2" xfId="2834" xr:uid="{00000000-0005-0000-0000-000036250000}"/>
    <cellStyle name="SAPBEXexcCritical5 5 2 2 10" xfId="43585" xr:uid="{089D5142-4E85-423D-BA99-FDD53F9A255B}"/>
    <cellStyle name="SAPBEXexcCritical5 5 2 2 11" xfId="45775" xr:uid="{4322DA7F-8E52-4842-A9FD-0219239BC821}"/>
    <cellStyle name="SAPBEXexcCritical5 5 2 2 12" xfId="48093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9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5" xr:uid="{7656FA7C-B1B3-4594-9B69-9B8BAB5FDD81}"/>
    <cellStyle name="SAPBEXexcCritical5 5 3 11" xfId="44751" xr:uid="{0956E8F7-F105-406E-8713-A4400BD19738}"/>
    <cellStyle name="SAPBEXexcCritical5 5 3 12" xfId="46813" xr:uid="{802C8F9C-3C9E-4313-BA68-6D354EB8A566}"/>
    <cellStyle name="SAPBEXexcCritical5 5 3 13" xfId="49118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1" xr:uid="{4144F425-3ADA-4229-B1F4-B85FC541B321}"/>
    <cellStyle name="SAPBEXexcCritical5 5 3 2 4" xfId="42439" xr:uid="{66D466AE-D46C-404F-9D12-371A9201B1B1}"/>
    <cellStyle name="SAPBEXexcCritical5 5 3 2 5" xfId="44907" xr:uid="{990CB278-8B28-41EC-A706-231FB9B180FD}"/>
    <cellStyle name="SAPBEXexcCritical5 5 3 2 6" xfId="46970" xr:uid="{2957EB4F-0943-4A3E-A681-B6B57B8D56BB}"/>
    <cellStyle name="SAPBEXexcCritical5 5 3 2 7" xfId="49267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6" xr:uid="{404DE62F-A2C7-4F73-AE49-C494FAD1C7E6}"/>
    <cellStyle name="SAPBEXexcCritical5 5 4" xfId="4676" xr:uid="{00000000-0005-0000-0000-000066250000}"/>
    <cellStyle name="SAPBEXexcCritical5 5 4 10" xfId="45774" xr:uid="{BD5B55F6-BCE4-4909-8B26-91EE9DC81168}"/>
    <cellStyle name="SAPBEXexcCritical5 5 4 11" xfId="48092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20" xr:uid="{71287219-FCB9-4232-AE23-2C339A06A4D9}"/>
    <cellStyle name="SAPBEXexcCritical5 5 4 9" xfId="43584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20" xr:uid="{1ACEBBC0-F178-48CD-9F23-7138159C0E1D}"/>
    <cellStyle name="SAPBEXexcCritical5 6 13" xfId="39930" xr:uid="{8ABDCCCB-5E75-4350-AAFB-B324D645CC9A}"/>
    <cellStyle name="SAPBEXexcCritical5 6 14" xfId="39843" xr:uid="{B9FB4EAC-96F6-4C54-99FF-44D7EF199F6E}"/>
    <cellStyle name="SAPBEXexcCritical5 6 15" xfId="41014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9" xr:uid="{0B4D51FD-8FC6-4B93-B5A7-D500DE823172}"/>
    <cellStyle name="SAPBEXexcCritical5 6 2 12" xfId="41067" xr:uid="{6B1B5744-DF59-494D-B5D9-BE357A1C5D73}"/>
    <cellStyle name="SAPBEXexcCritical5 6 2 13" xfId="40245" xr:uid="{608963B2-F6D2-49BC-B394-8F35D26ED6CF}"/>
    <cellStyle name="SAPBEXexcCritical5 6 2 14" xfId="42207" xr:uid="{C8BC1CB3-8EF9-484D-B4B3-04B8E8A1B648}"/>
    <cellStyle name="SAPBEXexcCritical5 6 2 2" xfId="2836" xr:uid="{00000000-0005-0000-0000-00007E250000}"/>
    <cellStyle name="SAPBEXexcCritical5 6 2 2 10" xfId="43587" xr:uid="{BC54AE71-8B9D-4A82-BED1-AA8765CDAF76}"/>
    <cellStyle name="SAPBEXexcCritical5 6 2 2 11" xfId="45777" xr:uid="{8CA95E3D-18D9-422B-A39B-0851D53C76C4}"/>
    <cellStyle name="SAPBEXexcCritical5 6 2 2 12" xfId="48095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7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6" xr:uid="{09F1708D-EA61-4EE6-A0AC-B2F59F1FC297}"/>
    <cellStyle name="SAPBEXexcCritical5 6 3 11" xfId="44752" xr:uid="{ADB849C5-00B5-4211-BD29-7C11F159C1B1}"/>
    <cellStyle name="SAPBEXexcCritical5 6 3 12" xfId="46814" xr:uid="{C3095520-CAA8-41BD-97DF-8F4A0D8497A4}"/>
    <cellStyle name="SAPBEXexcCritical5 6 3 13" xfId="49119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2" xr:uid="{E78A3DF1-2D05-4E5D-B711-B8554BB570A2}"/>
    <cellStyle name="SAPBEXexcCritical5 6 3 2 4" xfId="42440" xr:uid="{8BBA350B-8639-4A02-8B92-AD035AEFCBBB}"/>
    <cellStyle name="SAPBEXexcCritical5 6 3 2 5" xfId="44908" xr:uid="{1B9A3693-4BC7-4645-9007-AEC9463AEFC3}"/>
    <cellStyle name="SAPBEXexcCritical5 6 3 2 6" xfId="46971" xr:uid="{CB7E7C84-3507-4100-9A55-66092B52A2BD}"/>
    <cellStyle name="SAPBEXexcCritical5 6 3 2 7" xfId="49268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7" xr:uid="{B6D6F7C9-E7E6-4C72-92B4-F61A010E5FDE}"/>
    <cellStyle name="SAPBEXexcCritical5 6 4" xfId="3154" xr:uid="{00000000-0005-0000-0000-0000AE250000}"/>
    <cellStyle name="SAPBEXexcCritical5 6 4 10" xfId="45776" xr:uid="{21EDA35B-EC44-4E5C-AE9D-46C71A79A39C}"/>
    <cellStyle name="SAPBEXexcCritical5 6 4 11" xfId="48094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8" xr:uid="{450D0B77-291B-4254-A9B2-73D765EAC65A}"/>
    <cellStyle name="SAPBEXexcCritical5 6 4 9" xfId="43586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3" xr:uid="{3451027B-6AF9-42B6-9409-7845AF98A2F7}"/>
    <cellStyle name="SAPBEXexcCritical5 7 13" xfId="39931" xr:uid="{C4F70440-348D-4672-ACAB-AE075C05E815}"/>
    <cellStyle name="SAPBEXexcCritical5 7 14" xfId="40980" xr:uid="{EED37C17-961D-4742-8A87-C36019A2C0EA}"/>
    <cellStyle name="SAPBEXexcCritical5 7 15" xfId="39880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4" xr:uid="{A4A53E65-9FCD-4ED0-825C-AA8B657B37F7}"/>
    <cellStyle name="SAPBEXexcCritical5 7 2 12" xfId="41068" xr:uid="{0C869141-9D8A-43DC-B4D1-41D1C63F0F14}"/>
    <cellStyle name="SAPBEXexcCritical5 7 2 13" xfId="41216" xr:uid="{585CEA22-3A1F-4437-A4E9-E8D8F6AD5D14}"/>
    <cellStyle name="SAPBEXexcCritical5 7 2 14" xfId="41015" xr:uid="{3C83E77D-1264-42EE-AE1D-742B38D0B429}"/>
    <cellStyle name="SAPBEXexcCritical5 7 2 2" xfId="2838" xr:uid="{00000000-0005-0000-0000-0000C6250000}"/>
    <cellStyle name="SAPBEXexcCritical5 7 2 2 10" xfId="43589" xr:uid="{1D2BA0F2-5905-47A9-ADAA-E7EFC17B19E1}"/>
    <cellStyle name="SAPBEXexcCritical5 7 2 2 11" xfId="45779" xr:uid="{50D336E6-FA5D-4884-8D44-8B25CBB70155}"/>
    <cellStyle name="SAPBEXexcCritical5 7 2 2 12" xfId="48097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5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7" xr:uid="{C09D1605-0871-4A37-B672-6961D7FCE51F}"/>
    <cellStyle name="SAPBEXexcCritical5 7 3 11" xfId="44753" xr:uid="{73D96F44-E313-4425-BE39-2CB95D4295B9}"/>
    <cellStyle name="SAPBEXexcCritical5 7 3 12" xfId="46815" xr:uid="{C2637776-DDD7-4EAB-99C9-C0763A3ED06B}"/>
    <cellStyle name="SAPBEXexcCritical5 7 3 13" xfId="49120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3" xr:uid="{9B542DD2-A6AC-48AC-A2F5-EF7929C1B6CD}"/>
    <cellStyle name="SAPBEXexcCritical5 7 3 2 4" xfId="42441" xr:uid="{66E776D7-E781-4FE5-B709-0B57924E182B}"/>
    <cellStyle name="SAPBEXexcCritical5 7 3 2 5" xfId="44909" xr:uid="{482C4DA3-D0AC-461C-9D7D-4587DF331CB2}"/>
    <cellStyle name="SAPBEXexcCritical5 7 3 2 6" xfId="46972" xr:uid="{1CCB1D4C-0B34-48EC-BB51-B743E678A538}"/>
    <cellStyle name="SAPBEXexcCritical5 7 3 2 7" xfId="49269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8" xr:uid="{2D55D53E-367D-40B7-B8ED-B475097FB617}"/>
    <cellStyle name="SAPBEXexcCritical5 7 4" xfId="4673" xr:uid="{00000000-0005-0000-0000-0000F6250000}"/>
    <cellStyle name="SAPBEXexcCritical5 7 4 10" xfId="45778" xr:uid="{BCD71FFD-7F51-41B4-87D8-5EA4F1EC516D}"/>
    <cellStyle name="SAPBEXexcCritical5 7 4 11" xfId="48096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6" xr:uid="{FF874DB1-0E68-4A7E-A2B3-537E00E21926}"/>
    <cellStyle name="SAPBEXexcCritical5 7 4 9" xfId="43588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8" xr:uid="{5432D2B0-B076-4F02-AE93-90AAD590A2E7}"/>
    <cellStyle name="SAPBEXexcCritical5 8 13" xfId="38269" xr:uid="{29763BA7-4A03-4453-9CA3-DEB2FC99D85B}"/>
    <cellStyle name="SAPBEXexcCritical5 8 14" xfId="40082" xr:uid="{094BC38B-B0B9-4911-9A8A-560AB74AFC54}"/>
    <cellStyle name="SAPBEXexcCritical5 8 15" xfId="39881" xr:uid="{79941689-F484-4E08-A858-065C88B7E0EE}"/>
    <cellStyle name="SAPBEXexcCritical5 8 2" xfId="679" xr:uid="{00000000-0005-0000-0000-00000C260000}"/>
    <cellStyle name="SAPBEXexcCritical5 8 2 10" xfId="44754" xr:uid="{E8706260-B770-4028-86EE-63DF80B397E1}"/>
    <cellStyle name="SAPBEXexcCritical5 8 2 11" xfId="46816" xr:uid="{8777F122-4135-49D4-A2CD-FC1D804B293A}"/>
    <cellStyle name="SAPBEXexcCritical5 8 2 12" xfId="49121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2" xr:uid="{EE3D3657-64E1-475D-92D2-90AC6C67ACF8}"/>
    <cellStyle name="SAPBEXexcCritical5 8 2 2 4" xfId="44910" xr:uid="{862C36D2-B6C7-4E01-B482-845D788A4442}"/>
    <cellStyle name="SAPBEXexcCritical5 8 2 2 5" xfId="46973" xr:uid="{289B0536-9CB8-4EC9-AC86-8828452C7ECD}"/>
    <cellStyle name="SAPBEXexcCritical5 8 2 2 6" xfId="49270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8" xr:uid="{16AFEEE1-08CE-4810-BA4E-607D3BA3F1B3}"/>
    <cellStyle name="SAPBEXexcCritical5 8 3" xfId="2839" xr:uid="{00000000-0005-0000-0000-000015260000}"/>
    <cellStyle name="SAPBEXexcCritical5 8 3 10" xfId="43590" xr:uid="{3DC4A606-595B-464D-B204-8D27F51A7149}"/>
    <cellStyle name="SAPBEXexcCritical5 8 3 11" xfId="45780" xr:uid="{79DA5EE7-D7CD-43D0-AA5A-E396734BC09E}"/>
    <cellStyle name="SAPBEXexcCritical5 8 3 12" xfId="48098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4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7" xr:uid="{C8703A53-CA6A-4E32-A71F-B17FA6ED7FC1}"/>
    <cellStyle name="SAPBEXexcCritical5 9 12" xfId="39932" xr:uid="{CAA9AFA2-4523-48E8-9791-E94BC7539B49}"/>
    <cellStyle name="SAPBEXexcCritical5 9 13" xfId="42223" xr:uid="{D3F48BAA-9F00-44BB-B8C8-87055CD5B198}"/>
    <cellStyle name="SAPBEXexcCritical5 9 14" xfId="41016" xr:uid="{6D5076B7-CDEE-4D26-A811-6E629253326F}"/>
    <cellStyle name="SAPBEXexcCritical5 9 2" xfId="2840" xr:uid="{00000000-0005-0000-0000-000038260000}"/>
    <cellStyle name="SAPBEXexcCritical5 9 2 10" xfId="43591" xr:uid="{119B4EC1-FA12-4DC2-8D0F-51F709DFEC93}"/>
    <cellStyle name="SAPBEXexcCritical5 9 2 11" xfId="45781" xr:uid="{2CC797FB-5201-460F-BB83-8E8AD8AFF4DD}"/>
    <cellStyle name="SAPBEXexcCritical5 9 2 12" xfId="48099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9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2" xr:uid="{A6B6F93C-AB46-4633-BBEE-F209CF6F480D}"/>
    <cellStyle name="SAPBEXexcCritical6 10 12" xfId="39933" xr:uid="{F2DC6C95-ED87-459F-ACEA-F06C3A3E89C6}"/>
    <cellStyle name="SAPBEXexcCritical6 10 13" xfId="44574" xr:uid="{9FE23261-B10B-47E8-9CCF-691CA2E678F5}"/>
    <cellStyle name="SAPBEXexcCritical6 10 14" xfId="42317" xr:uid="{9B97CF6C-0554-46B8-B752-20EF404A8C00}"/>
    <cellStyle name="SAPBEXexcCritical6 10 2" xfId="2841" xr:uid="{00000000-0005-0000-0000-000063260000}"/>
    <cellStyle name="SAPBEXexcCritical6 10 2 10" xfId="43592" xr:uid="{D655B456-2F08-459B-B42C-0C0BA4288D53}"/>
    <cellStyle name="SAPBEXexcCritical6 10 2 11" xfId="45782" xr:uid="{DA5B765D-4EFB-4F2F-AFD3-1E9754AE09C5}"/>
    <cellStyle name="SAPBEXexcCritical6 10 2 12" xfId="48100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3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6" xr:uid="{AE6D85BE-F721-4B69-948C-D4DFD4FFD326}"/>
    <cellStyle name="SAPBEXexcCritical6 11 12" xfId="41069" xr:uid="{04D42F50-D4E9-4F41-8498-2F63E7D77571}"/>
    <cellStyle name="SAPBEXexcCritical6 11 13" xfId="40081" xr:uid="{711E6775-1C0A-4B34-A833-0AA13A0119FF}"/>
    <cellStyle name="SAPBEXexcCritical6 11 14" xfId="41017" xr:uid="{C05593AE-7930-41A3-B12D-6F3165D579E2}"/>
    <cellStyle name="SAPBEXexcCritical6 11 2" xfId="2842" xr:uid="{00000000-0005-0000-0000-000087260000}"/>
    <cellStyle name="SAPBEXexcCritical6 11 2 10" xfId="43593" xr:uid="{B4D59736-8E14-479F-9E44-574125B6C298}"/>
    <cellStyle name="SAPBEXexcCritical6 11 2 11" xfId="45783" xr:uid="{27772833-7644-4411-9F54-6F51C54FF515}"/>
    <cellStyle name="SAPBEXexcCritical6 11 2 12" xfId="48101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2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5" xr:uid="{20565AB7-8CF0-4107-A3FC-D0C6BDA040DD}"/>
    <cellStyle name="SAPBEXexcCritical6 12 11" xfId="39882" xr:uid="{AA4E635C-EAD6-41F1-A2C8-001CDEAC0D32}"/>
    <cellStyle name="SAPBEXexcCritical6 12 2" xfId="4667" xr:uid="{00000000-0005-0000-0000-0000AA260000}"/>
    <cellStyle name="SAPBEXexcCritical6 12 2 10" xfId="45784" xr:uid="{34531BC8-43F7-49A6-92EA-95B1B4B100CC}"/>
    <cellStyle name="SAPBEXexcCritical6 12 2 11" xfId="48102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1" xr:uid="{232CD94B-8367-4A8E-876E-BBFCBD7C9E74}"/>
    <cellStyle name="SAPBEXexcCritical6 12 2 9" xfId="43594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5" xr:uid="{4F7628A6-2E4E-44C8-9985-B59D2B1287C6}"/>
    <cellStyle name="SAPBEXexcCritical6 12 9" xfId="39934" xr:uid="{A2E1711E-F1E7-41A9-991B-203A5E2DCAB5}"/>
    <cellStyle name="SAPBEXexcCritical6 13" xfId="2844" xr:uid="{00000000-0005-0000-0000-0000C1260000}"/>
    <cellStyle name="SAPBEXexcCritical6 13 10" xfId="40080" xr:uid="{F8237673-A2A5-45B4-A889-BACAD2982602}"/>
    <cellStyle name="SAPBEXexcCritical6 13 11" xfId="41018" xr:uid="{FB5706E7-9D15-4507-91B5-DC61BF552192}"/>
    <cellStyle name="SAPBEXexcCritical6 13 2" xfId="4666" xr:uid="{00000000-0005-0000-0000-0000C2260000}"/>
    <cellStyle name="SAPBEXexcCritical6 13 2 10" xfId="45785" xr:uid="{2C1EBAD1-ABCF-4D42-B9DA-091C0103D227}"/>
    <cellStyle name="SAPBEXexcCritical6 13 2 11" xfId="48103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10" xr:uid="{F518B994-D7A9-4D43-95EF-8514ED6BE9D4}"/>
    <cellStyle name="SAPBEXexcCritical6 13 2 9" xfId="43595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50" xr:uid="{A6F6364F-E8E4-43AE-9D2F-F76EC3B5572C}"/>
    <cellStyle name="SAPBEXexcCritical6 13 9" xfId="41070" xr:uid="{7FC6AB11-4005-4F42-928E-63D7E55FFB4E}"/>
    <cellStyle name="SAPBEXexcCritical6 14" xfId="2845" xr:uid="{00000000-0005-0000-0000-0000D9260000}"/>
    <cellStyle name="SAPBEXexcCritical6 14 10" xfId="40083" xr:uid="{4306977F-D806-48D9-BB35-6570D160A2E7}"/>
    <cellStyle name="SAPBEXexcCritical6 14 11" xfId="39883" xr:uid="{E5BC717B-B3AE-4F40-B9EE-F2A62725BAD4}"/>
    <cellStyle name="SAPBEXexcCritical6 14 2" xfId="4665" xr:uid="{00000000-0005-0000-0000-0000DA260000}"/>
    <cellStyle name="SAPBEXexcCritical6 14 2 10" xfId="45786" xr:uid="{9C65A489-64E3-4FB9-AE3C-9507818702ED}"/>
    <cellStyle name="SAPBEXexcCritical6 14 2 11" xfId="48104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9" xr:uid="{C55BE83C-2337-4C3C-AAD0-C092178B1028}"/>
    <cellStyle name="SAPBEXexcCritical6 14 2 9" xfId="43596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1" xr:uid="{990C8B25-AB82-43C8-8987-E567F3B4823B}"/>
    <cellStyle name="SAPBEXexcCritical6 14 9" xfId="39935" xr:uid="{C5194AEE-8EB6-445E-AC43-EC9FF99EB20C}"/>
    <cellStyle name="SAPBEXexcCritical6 15" xfId="2846" xr:uid="{00000000-0005-0000-0000-0000F1260000}"/>
    <cellStyle name="SAPBEXexcCritical6 15 10" xfId="39842" xr:uid="{5C946A38-93C7-45D3-B11A-FC38BF4BA232}"/>
    <cellStyle name="SAPBEXexcCritical6 15 11" xfId="41019" xr:uid="{8BB69FF4-A850-4DA0-9950-1AC5D82BFA15}"/>
    <cellStyle name="SAPBEXexcCritical6 15 2" xfId="4664" xr:uid="{00000000-0005-0000-0000-0000F2260000}"/>
    <cellStyle name="SAPBEXexcCritical6 15 2 10" xfId="45787" xr:uid="{89128E55-6C21-477E-8433-C9C55747A2F0}"/>
    <cellStyle name="SAPBEXexcCritical6 15 2 11" xfId="48105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8" xr:uid="{DD726F4F-B66B-48CE-8602-549AAFA50A8B}"/>
    <cellStyle name="SAPBEXexcCritical6 15 2 9" xfId="43597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4" xr:uid="{E1F8755F-D665-4853-A10A-55BF964333B4}"/>
    <cellStyle name="SAPBEXexcCritical6 15 9" xfId="41071" xr:uid="{3B566331-AADB-4655-B87C-2A1EFC3F9751}"/>
    <cellStyle name="SAPBEXexcCritical6 16" xfId="2847" xr:uid="{00000000-0005-0000-0000-000009270000}"/>
    <cellStyle name="SAPBEXexcCritical6 16 10" xfId="42222" xr:uid="{55D98290-3F65-442F-A84F-57C169914266}"/>
    <cellStyle name="SAPBEXexcCritical6 16 11" xfId="42206" xr:uid="{B3E8D214-8718-4664-980B-3DD69782FDEE}"/>
    <cellStyle name="SAPBEXexcCritical6 16 2" xfId="4663" xr:uid="{00000000-0005-0000-0000-00000A270000}"/>
    <cellStyle name="SAPBEXexcCritical6 16 2 10" xfId="45788" xr:uid="{7C237F4A-AE00-4FFF-9071-B13D0F39E923}"/>
    <cellStyle name="SAPBEXexcCritical6 16 2 11" xfId="48106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7" xr:uid="{2FDD3AF5-090B-4B44-B7F2-252DFF1093C4}"/>
    <cellStyle name="SAPBEXexcCritical6 16 2 9" xfId="43598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3" xr:uid="{A85A7DFC-E9A7-42F2-A2E5-9BB83ECC70C1}"/>
    <cellStyle name="SAPBEXexcCritical6 16 9" xfId="39936" xr:uid="{6BF61696-18A8-498A-A6BB-B84F96AEFBDD}"/>
    <cellStyle name="SAPBEXexcCritical6 17" xfId="2848" xr:uid="{00000000-0005-0000-0000-000021270000}"/>
    <cellStyle name="SAPBEXexcCritical6 17 10" xfId="40978" xr:uid="{EC56448E-96BC-4427-B1BC-27CB97ADEA9F}"/>
    <cellStyle name="SAPBEXexcCritical6 17 11" xfId="41217" xr:uid="{6BEF2BED-263C-46EF-B515-C48C219A15F7}"/>
    <cellStyle name="SAPBEXexcCritical6 17 2" xfId="4662" xr:uid="{00000000-0005-0000-0000-000022270000}"/>
    <cellStyle name="SAPBEXexcCritical6 17 2 10" xfId="45789" xr:uid="{D1805CD1-F524-4E2B-8B6B-FCB8A36CBEE9}"/>
    <cellStyle name="SAPBEXexcCritical6 17 2 11" xfId="48107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3" xr:uid="{9C01316B-2CB5-4B63-A0C4-1A1A5B784946}"/>
    <cellStyle name="SAPBEXexcCritical6 17 2 9" xfId="43599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9" xr:uid="{BDCB02EA-170E-4250-8748-C45AF3D6829E}"/>
    <cellStyle name="SAPBEXexcCritical6 17 9" xfId="41072" xr:uid="{C99FB642-59D5-4D0C-8E6C-E14CE61F5E45}"/>
    <cellStyle name="SAPBEXexcCritical6 18" xfId="4905" xr:uid="{00000000-0005-0000-0000-000039270000}"/>
    <cellStyle name="SAPBEXexcCritical6 18 10" xfId="45478" xr:uid="{8B588685-563E-49CC-B52F-6C251BCFD047}"/>
    <cellStyle name="SAPBEXexcCritical6 18 11" xfId="47800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20" xr:uid="{06B58AB1-A41D-4B7A-AF60-877F734C76B4}"/>
    <cellStyle name="SAPBEXexcCritical6 18 9" xfId="39297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4" xr:uid="{AB1AEE75-EE44-4F3E-AA40-2282051F3DF7}"/>
    <cellStyle name="SAPBEXexcCritical6 2 16" xfId="42230" xr:uid="{BB23C309-7419-430A-899D-549E962FA8A4}"/>
    <cellStyle name="SAPBEXexcCritical6 2 17" xfId="44555" xr:uid="{0887C10D-4B10-478D-8D10-A149A7E8127B}"/>
    <cellStyle name="SAPBEXexcCritical6 2 18" xfId="41227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2" xr:uid="{E79722FD-8114-4781-B74B-CC2705515503}"/>
    <cellStyle name="SAPBEXexcCritical6 2 2 13" xfId="39937" xr:uid="{7E59E0FE-85C1-46D4-97F0-328C0241A8BD}"/>
    <cellStyle name="SAPBEXexcCritical6 2 2 14" xfId="41214" xr:uid="{A65E0745-4F61-4F83-9E80-6A77D2F53F40}"/>
    <cellStyle name="SAPBEXexcCritical6 2 2 15" xfId="38266" xr:uid="{1102EFC5-B1F7-4210-B71C-7391A9B559B2}"/>
    <cellStyle name="SAPBEXexcCritical6 2 2 2" xfId="2850" xr:uid="{00000000-0005-0000-0000-000051270000}"/>
    <cellStyle name="SAPBEXexcCritical6 2 2 2 10" xfId="39015" xr:uid="{218F218B-B533-411A-9D19-C55D15062E5E}"/>
    <cellStyle name="SAPBEXexcCritical6 2 2 2 11" xfId="46694" xr:uid="{BA808955-5527-4142-A18E-BE25F0DE2117}"/>
    <cellStyle name="SAPBEXexcCritical6 2 2 2 12" xfId="49010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1" xr:uid="{096D4392-47D9-4D37-A64D-413C87B9B276}"/>
    <cellStyle name="SAPBEXexcCritical6 2 2 3" xfId="4660" xr:uid="{00000000-0005-0000-0000-00005F270000}"/>
    <cellStyle name="SAPBEXexcCritical6 2 2 3 10" xfId="45790" xr:uid="{F7F89E42-8CA9-456E-BCBB-1A35B26AB15D}"/>
    <cellStyle name="SAPBEXexcCritical6 2 2 3 11" xfId="48108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6" xr:uid="{BDBD847E-A458-47DA-B92C-16E839CC6D97}"/>
    <cellStyle name="SAPBEXexcCritical6 2 2 3 9" xfId="43600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3" xr:uid="{E4CB1CCD-AEF4-4129-BE1A-EB2600404847}"/>
    <cellStyle name="SAPBEXexcCritical6 2 3 11" xfId="45576" xr:uid="{A5384CDE-5C3D-4959-8770-7BB042CB46A9}"/>
    <cellStyle name="SAPBEXexcCritical6 2 3 12" xfId="47896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4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9" xr:uid="{1B5702B4-5899-4E3D-8238-0E91A8C1704A}"/>
    <cellStyle name="SAPBEXexcCritical6 25" xfId="44842" xr:uid="{C7D29A4A-7DB4-4054-910E-E6984A292082}"/>
    <cellStyle name="SAPBEXexcCritical6 26" xfId="44676" xr:uid="{78059983-6F5D-41A8-9304-6542AE15A246}"/>
    <cellStyle name="SAPBEXexcCritical6 3" xfId="684" xr:uid="{00000000-0005-0000-0000-0000B2270000}"/>
    <cellStyle name="SAPBEXexcCritical6 3 10" xfId="41073" xr:uid="{61D0DD63-434D-4445-9460-8FACC3E3B915}"/>
    <cellStyle name="SAPBEXexcCritical6 3 11" xfId="40079" xr:uid="{3BC440E9-76B3-4FBC-800A-337F0193F005}"/>
    <cellStyle name="SAPBEXexcCritical6 3 12" xfId="41354" xr:uid="{4EE577BE-5F1A-4A14-8CAC-66DDC4366304}"/>
    <cellStyle name="SAPBEXexcCritical6 3 2" xfId="685" xr:uid="{00000000-0005-0000-0000-0000B3270000}"/>
    <cellStyle name="SAPBEXexcCritical6 3 2 10" xfId="41213" xr:uid="{12696379-5548-466D-BA2D-4A3B9B0BE0DC}"/>
    <cellStyle name="SAPBEXexcCritical6 3 2 11" xfId="40219" xr:uid="{339F9D5F-D52F-406A-A08B-21035A60B774}"/>
    <cellStyle name="SAPBEXexcCritical6 3 2 2" xfId="4658" xr:uid="{00000000-0005-0000-0000-0000B4270000}"/>
    <cellStyle name="SAPBEXexcCritical6 3 2 2 10" xfId="45792" xr:uid="{5FCDC6C1-7B7D-4C3A-B047-1E4994AFE6D6}"/>
    <cellStyle name="SAPBEXexcCritical6 3 2 2 11" xfId="48110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5" xr:uid="{0E966317-7241-4AEF-BD8A-14A8B74DE5CB}"/>
    <cellStyle name="SAPBEXexcCritical6 3 2 2 9" xfId="43602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1" xr:uid="{FAC534D5-E3F5-40E7-8895-B51DAA356F97}"/>
    <cellStyle name="SAPBEXexcCritical6 3 2 9" xfId="39938" xr:uid="{0CE35B5C-32F0-47A8-85BF-ED7EFACF500E}"/>
    <cellStyle name="SAPBEXexcCritical6 3 3" xfId="4659" xr:uid="{00000000-0005-0000-0000-0000CB270000}"/>
    <cellStyle name="SAPBEXexcCritical6 3 3 10" xfId="45791" xr:uid="{F1EAA260-FA4E-4AAD-A236-6BF9C7B6B851}"/>
    <cellStyle name="SAPBEXexcCritical6 3 3 11" xfId="48109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1" xr:uid="{FD16BDAA-EABA-4881-B38D-D0A7C3BE7D3F}"/>
    <cellStyle name="SAPBEXexcCritical6 3 3 9" xfId="43601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8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7" xr:uid="{120D212A-B04C-4420-831D-308103BED248}"/>
    <cellStyle name="SAPBEXexcCritical6 4 14" xfId="41074" xr:uid="{27E3A87D-7700-482E-ABF9-536BFB584BC7}"/>
    <cellStyle name="SAPBEXexcCritical6 4 15" xfId="40979" xr:uid="{B7DF8A59-E4CC-4B3E-92B3-9EECB9D964D9}"/>
    <cellStyle name="SAPBEXexcCritical6 4 16" xfId="41355" xr:uid="{B9428E08-3A6F-4E11-B2F5-96EB783A43E9}"/>
    <cellStyle name="SAPBEXexcCritical6 4 2" xfId="2852" xr:uid="{00000000-0005-0000-0000-0000E7270000}"/>
    <cellStyle name="SAPBEXexcCritical6 4 2 10" xfId="40078" xr:uid="{4B7F58B0-D3E6-4F84-AB5F-048650CD84B5}"/>
    <cellStyle name="SAPBEXexcCritical6 4 2 11" xfId="39884" xr:uid="{234636CB-6212-49C5-9EDF-9C70478B70F5}"/>
    <cellStyle name="SAPBEXexcCritical6 4 2 2" xfId="4656" xr:uid="{00000000-0005-0000-0000-0000E8270000}"/>
    <cellStyle name="SAPBEXexcCritical6 4 2 2 10" xfId="45794" xr:uid="{D309732A-551C-4397-ACF4-29A4F849F0E3}"/>
    <cellStyle name="SAPBEXexcCritical6 4 2 2 11" xfId="48112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9" xr:uid="{E1E8DF16-80FE-4CE0-A51B-54908743D711}"/>
    <cellStyle name="SAPBEXexcCritical6 4 2 2 9" xfId="43604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10" xr:uid="{0FDF42BA-F619-4690-B9B6-4D068D9B39A0}"/>
    <cellStyle name="SAPBEXexcCritical6 4 2 9" xfId="39939" xr:uid="{BC238A40-55D3-4055-8E7C-B6048A9B08D2}"/>
    <cellStyle name="SAPBEXexcCritical6 4 3" xfId="2851" xr:uid="{00000000-0005-0000-0000-0000FF270000}"/>
    <cellStyle name="SAPBEXexcCritical6 4 3 10" xfId="42279" xr:uid="{52534875-0068-4F08-9156-F30E70A1E3C7}"/>
    <cellStyle name="SAPBEXexcCritical6 4 3 11" xfId="46817" xr:uid="{7B2D6C79-17E8-4C76-9923-8684D0B08A92}"/>
    <cellStyle name="SAPBEXexcCritical6 4 3 12" xfId="49122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40" xr:uid="{9866726E-0B6E-4B64-B355-7D0DF7108F5C}"/>
    <cellStyle name="SAPBEXexcCritical6 4 4" xfId="4657" xr:uid="{00000000-0005-0000-0000-00000D280000}"/>
    <cellStyle name="SAPBEXexcCritical6 4 4 10" xfId="45793" xr:uid="{C80708F3-7E1A-4105-91A2-CE445084AD46}"/>
    <cellStyle name="SAPBEXexcCritical6 4 4 11" xfId="48111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4" xr:uid="{3C9296A8-A621-4877-9912-0058CCFDEDB5}"/>
    <cellStyle name="SAPBEXexcCritical6 4 4 9" xfId="43603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6" xr:uid="{D525AAB8-FB79-403E-9D29-F63DECED76E4}"/>
    <cellStyle name="SAPBEXexcCritical6 5 13" xfId="41075" xr:uid="{A52DC123-56BE-400F-9E86-242EF975B0D3}"/>
    <cellStyle name="SAPBEXexcCritical6 5 14" xfId="41212" xr:uid="{3040F316-A38B-4FF4-894B-7420FF650746}"/>
    <cellStyle name="SAPBEXexcCritical6 5 15" xfId="38921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9" xr:uid="{BF8087CC-45F5-4145-A6F0-5AC32118B40B}"/>
    <cellStyle name="SAPBEXexcCritical6 5 2 12" xfId="39940" xr:uid="{5F8FC20A-4169-4B06-A1A7-47B8468279E1}"/>
    <cellStyle name="SAPBEXexcCritical6 5 2 13" xfId="40077" xr:uid="{E27A91D6-E1E8-4275-A675-3402438BDEFB}"/>
    <cellStyle name="SAPBEXexcCritical6 5 2 14" xfId="38922" xr:uid="{5F918E7B-5EEB-45B1-BF03-69EEDC013DAE}"/>
    <cellStyle name="SAPBEXexcCritical6 5 2 2" xfId="2854" xr:uid="{00000000-0005-0000-0000-000029280000}"/>
    <cellStyle name="SAPBEXexcCritical6 5 2 2 10" xfId="43606" xr:uid="{113BA0F8-59E8-4190-89FF-DD3FAA02614C}"/>
    <cellStyle name="SAPBEXexcCritical6 5 2 2 11" xfId="45796" xr:uid="{367F4E85-3DFF-42E6-BE9B-DD9FB1EDD5FC}"/>
    <cellStyle name="SAPBEXexcCritical6 5 2 2 12" xfId="48114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2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80" xr:uid="{67593BC1-9BE1-4986-9FB1-E291649F2732}"/>
    <cellStyle name="SAPBEXexcCritical6 5 3 11" xfId="44756" xr:uid="{F0278843-7E2F-4515-AFF0-366DEE8574AA}"/>
    <cellStyle name="SAPBEXexcCritical6 5 3 12" xfId="46818" xr:uid="{ABE3BAA4-81FB-4707-A3E5-D996B8885622}"/>
    <cellStyle name="SAPBEXexcCritical6 5 3 13" xfId="49123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5" xr:uid="{B76A1899-604F-4F88-9F4E-A3FF5F88572A}"/>
    <cellStyle name="SAPBEXexcCritical6 5 3 2 4" xfId="42443" xr:uid="{4F0E0147-F90E-4029-8349-C42D7BB6B9F2}"/>
    <cellStyle name="SAPBEXexcCritical6 5 3 2 5" xfId="44911" xr:uid="{F259E5B3-69A1-47CA-9342-1EB4201B3B9B}"/>
    <cellStyle name="SAPBEXexcCritical6 5 3 2 6" xfId="46974" xr:uid="{D7787A9E-8FC7-426C-AC20-56AFD11517EA}"/>
    <cellStyle name="SAPBEXexcCritical6 5 3 2 7" xfId="49271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1" xr:uid="{63697BA2-1D59-433C-B8F0-2AA3D9AD2BCA}"/>
    <cellStyle name="SAPBEXexcCritical6 5 4" xfId="4655" xr:uid="{00000000-0005-0000-0000-000059280000}"/>
    <cellStyle name="SAPBEXexcCritical6 5 4 10" xfId="45795" xr:uid="{075F757A-FE98-4AD9-A339-FF7061F89339}"/>
    <cellStyle name="SAPBEXexcCritical6 5 4 11" xfId="48113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8" xr:uid="{B1D7B30A-9884-469D-A5E3-AB5BB46E4870}"/>
    <cellStyle name="SAPBEXexcCritical6 5 4 9" xfId="43605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5" xr:uid="{8F8F04C8-724F-4163-8636-A7292ADA082F}"/>
    <cellStyle name="SAPBEXexcCritical6 6 13" xfId="41076" xr:uid="{F6BFD807-F833-4ADC-9367-370A489A71C8}"/>
    <cellStyle name="SAPBEXexcCritical6 6 14" xfId="41211" xr:uid="{05F03E92-83C7-430F-8063-3BD39869ED9A}"/>
    <cellStyle name="SAPBEXexcCritical6 6 15" xfId="39319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8" xr:uid="{22E3053C-9EB5-4FAB-863D-A84F85A4A341}"/>
    <cellStyle name="SAPBEXexcCritical6 6 2 12" xfId="39941" xr:uid="{41AAEC35-8C49-4C2E-9992-B2FCC6466F3D}"/>
    <cellStyle name="SAPBEXexcCritical6 6 2 13" xfId="41360" xr:uid="{B544A4DC-05B3-477A-A1AD-673665E6A7E1}"/>
    <cellStyle name="SAPBEXexcCritical6 6 2 14" xfId="40457" xr:uid="{2FA27B4A-9948-40D1-9BED-3B8CD1A9EEEA}"/>
    <cellStyle name="SAPBEXexcCritical6 6 2 2" xfId="2856" xr:uid="{00000000-0005-0000-0000-000071280000}"/>
    <cellStyle name="SAPBEXexcCritical6 6 2 2 10" xfId="43608" xr:uid="{90B85DF2-3E6E-4C38-B4A2-026E2843C69F}"/>
    <cellStyle name="SAPBEXexcCritical6 6 2 2 11" xfId="45798" xr:uid="{049C34FD-4D48-4653-8350-3299FC739652}"/>
    <cellStyle name="SAPBEXexcCritical6 6 2 2 12" xfId="48116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6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1" xr:uid="{22BDCD45-17AF-440D-8531-EE0D4D89F2A9}"/>
    <cellStyle name="SAPBEXexcCritical6 6 3 11" xfId="44757" xr:uid="{5EDDACC6-C389-468D-A4C5-82D678DB197C}"/>
    <cellStyle name="SAPBEXexcCritical6 6 3 12" xfId="46819" xr:uid="{2955FB17-EA22-48F6-80C3-E7CFBE360563}"/>
    <cellStyle name="SAPBEXexcCritical6 6 3 13" xfId="49124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6" xr:uid="{F08E74A9-3076-4C8D-974F-E9A590A699EE}"/>
    <cellStyle name="SAPBEXexcCritical6 6 3 2 4" xfId="42444" xr:uid="{403D24DB-671B-4EBC-A9BA-80E0AE1CA979}"/>
    <cellStyle name="SAPBEXexcCritical6 6 3 2 5" xfId="44912" xr:uid="{AC52DDD5-0F63-45F0-8393-A5E8C28FF31F}"/>
    <cellStyle name="SAPBEXexcCritical6 6 3 2 6" xfId="46975" xr:uid="{B3F17E62-7306-403A-B839-8181F595DEC8}"/>
    <cellStyle name="SAPBEXexcCritical6 6 3 2 7" xfId="49272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2" xr:uid="{6ED7A23A-AC6A-4418-AABE-D66A395EBC49}"/>
    <cellStyle name="SAPBEXexcCritical6 6 4" xfId="4653" xr:uid="{00000000-0005-0000-0000-0000A1280000}"/>
    <cellStyle name="SAPBEXexcCritical6 6 4 10" xfId="45797" xr:uid="{B34D355A-4678-4958-A005-C0643DDB9D85}"/>
    <cellStyle name="SAPBEXexcCritical6 6 4 11" xfId="48115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3" xr:uid="{337CB53C-BF88-421C-ACCD-6EACDDACABB3}"/>
    <cellStyle name="SAPBEXexcCritical6 6 4 9" xfId="43607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4" xr:uid="{54D99464-4277-46C4-80D0-3E3D2C6A8121}"/>
    <cellStyle name="SAPBEXexcCritical6 7 13" xfId="41077" xr:uid="{E0030365-5D16-4DC5-BBA2-CD8684C52D0D}"/>
    <cellStyle name="SAPBEXexcCritical6 7 14" xfId="40076" xr:uid="{A4C1FF4B-BF8B-4C10-87DA-EE604C86710C}"/>
    <cellStyle name="SAPBEXexcCritical6 7 15" xfId="38924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7" xr:uid="{06198BE3-967A-41D5-81F4-9310C7BCD37E}"/>
    <cellStyle name="SAPBEXexcCritical6 7 2 12" xfId="39942" xr:uid="{DA8D5364-AA93-4352-84E1-97E6150D06EE}"/>
    <cellStyle name="SAPBEXexcCritical6 7 2 13" xfId="42395" xr:uid="{7DBA6DAC-3664-422C-A86C-E7FBBF866655}"/>
    <cellStyle name="SAPBEXexcCritical6 7 2 14" xfId="38923" xr:uid="{F757C865-19C0-475A-99C3-0D7D60F52F93}"/>
    <cellStyle name="SAPBEXexcCritical6 7 2 2" xfId="2858" xr:uid="{00000000-0005-0000-0000-0000B9280000}"/>
    <cellStyle name="SAPBEXexcCritical6 7 2 2 10" xfId="43610" xr:uid="{87B9DB6A-7427-4EDB-A9CC-E981EC3FDECB}"/>
    <cellStyle name="SAPBEXexcCritical6 7 2 2 11" xfId="45800" xr:uid="{A626A9D9-9AC8-4D60-8C07-F0A8653A71E8}"/>
    <cellStyle name="SAPBEXexcCritical6 7 2 2 12" xfId="48118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1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2" xr:uid="{64ED1D36-015A-4047-81D6-BC460C38E120}"/>
    <cellStyle name="SAPBEXexcCritical6 7 3 11" xfId="44758" xr:uid="{00F6ED31-E4F8-4D03-BED9-9E8D5EBDE116}"/>
    <cellStyle name="SAPBEXexcCritical6 7 3 12" xfId="46820" xr:uid="{25E01DCD-10A3-4FF2-AB17-0D05F8A0272F}"/>
    <cellStyle name="SAPBEXexcCritical6 7 3 13" xfId="49125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7" xr:uid="{61CB40C7-B39C-44D3-AD57-DA96FFCD01F9}"/>
    <cellStyle name="SAPBEXexcCritical6 7 3 2 4" xfId="42445" xr:uid="{14E3CAE5-F64E-4A4A-A744-F2E578107468}"/>
    <cellStyle name="SAPBEXexcCritical6 7 3 2 5" xfId="44913" xr:uid="{88F3615A-A2D4-4FC1-A813-318BFEACB389}"/>
    <cellStyle name="SAPBEXexcCritical6 7 3 2 6" xfId="46976" xr:uid="{576AFABA-9F9E-4C24-85A7-87B4D0338EB3}"/>
    <cellStyle name="SAPBEXexcCritical6 7 3 2 7" xfId="49273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3" xr:uid="{8169A2B4-4665-4FA5-9547-E4991818CB98}"/>
    <cellStyle name="SAPBEXexcCritical6 7 4" xfId="4651" xr:uid="{00000000-0005-0000-0000-0000E9280000}"/>
    <cellStyle name="SAPBEXexcCritical6 7 4 10" xfId="45799" xr:uid="{58B10D74-F583-44ED-B113-C6F6EE156333}"/>
    <cellStyle name="SAPBEXexcCritical6 7 4 11" xfId="48117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2" xr:uid="{7DBEB0F1-914A-4D46-A4F4-AAE7217470FA}"/>
    <cellStyle name="SAPBEXexcCritical6 7 4 9" xfId="43609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3" xr:uid="{84B62C68-6E92-4988-A57F-7185A21ADF80}"/>
    <cellStyle name="SAPBEXexcCritical6 8 13" xfId="41078" xr:uid="{A0AEAC86-54A8-485A-AB29-E773A5F4F8EE}"/>
    <cellStyle name="SAPBEXexcCritical6 8 14" xfId="41210" xr:uid="{7FDCF34F-3A5F-4145-89B2-E9C3FD43512C}"/>
    <cellStyle name="SAPBEXexcCritical6 8 15" xfId="38925" xr:uid="{9BAF7BDB-46B7-4E56-9F4D-82617613A0A6}"/>
    <cellStyle name="SAPBEXexcCritical6 8 2" xfId="694" xr:uid="{00000000-0005-0000-0000-0000FF280000}"/>
    <cellStyle name="SAPBEXexcCritical6 8 2 10" xfId="44759" xr:uid="{A3F0873D-FB35-42BF-9DA1-337076FC2B82}"/>
    <cellStyle name="SAPBEXexcCritical6 8 2 11" xfId="46821" xr:uid="{1E4E0256-72D3-49FC-AEB8-B4F34C88F0A4}"/>
    <cellStyle name="SAPBEXexcCritical6 8 2 12" xfId="49126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6" xr:uid="{787C0D0E-10FC-4A13-A121-B0322A6B36FB}"/>
    <cellStyle name="SAPBEXexcCritical6 8 2 2 4" xfId="44914" xr:uid="{8B82EEC3-89B3-4227-B21E-56B5B2F152DE}"/>
    <cellStyle name="SAPBEXexcCritical6 8 2 2 5" xfId="46977" xr:uid="{EF02C46A-B6AA-4526-8DE8-E75FB705C783}"/>
    <cellStyle name="SAPBEXexcCritical6 8 2 2 6" xfId="49274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3" xr:uid="{E7A10AB8-E486-47BC-992F-811CDD76B0BC}"/>
    <cellStyle name="SAPBEXexcCritical6 8 3" xfId="2859" xr:uid="{00000000-0005-0000-0000-000008290000}"/>
    <cellStyle name="SAPBEXexcCritical6 8 3 10" xfId="43611" xr:uid="{3B39383E-DEEA-4182-8836-F4742E84E9BC}"/>
    <cellStyle name="SAPBEXexcCritical6 8 3 11" xfId="45801" xr:uid="{6D46D7B7-C73B-471F-882E-FCC47B3FA0A9}"/>
    <cellStyle name="SAPBEXexcCritical6 8 3 12" xfId="48119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200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6" xr:uid="{22ABF825-07CB-4495-B416-FC196FBB045E}"/>
    <cellStyle name="SAPBEXexcCritical6 9 12" xfId="39943" xr:uid="{AA862864-29B9-4EC3-9D71-B07F44C9C597}"/>
    <cellStyle name="SAPBEXexcCritical6 9 13" xfId="40075" xr:uid="{173F645A-DA4F-44B2-AB72-96970D82559C}"/>
    <cellStyle name="SAPBEXexcCritical6 9 14" xfId="44695" xr:uid="{10D399E6-06C0-4B66-A23C-B751A4C35396}"/>
    <cellStyle name="SAPBEXexcCritical6 9 2" xfId="2860" xr:uid="{00000000-0005-0000-0000-00002B290000}"/>
    <cellStyle name="SAPBEXexcCritical6 9 2 10" xfId="43612" xr:uid="{FFA8E0F6-8771-49FA-8359-1868BA30A085}"/>
    <cellStyle name="SAPBEXexcCritical6 9 2 11" xfId="45802" xr:uid="{7D4BFE58-0041-4301-AD61-EF0EC16756A4}"/>
    <cellStyle name="SAPBEXexcCritical6 9 2 12" xfId="48120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9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5" xr:uid="{0BA1A405-5402-45FC-B76E-69AF3019B7C4}"/>
    <cellStyle name="SAPBEXexcGood1 10 12" xfId="39944" xr:uid="{C8AB2CD6-0A38-43D4-8EC1-3FAD869C62E7}"/>
    <cellStyle name="SAPBEXexcGood1 10 13" xfId="40074" xr:uid="{005047C4-EF97-47E4-A59F-C8474A9A1053}"/>
    <cellStyle name="SAPBEXexcGood1 10 14" xfId="40441" xr:uid="{B6012898-FD15-449E-8C9D-D9BD50272495}"/>
    <cellStyle name="SAPBEXexcGood1 10 2" xfId="2861" xr:uid="{00000000-0005-0000-0000-000057290000}"/>
    <cellStyle name="SAPBEXexcGood1 10 2 10" xfId="43613" xr:uid="{406F0ED1-B22E-4C7B-8C12-E2F98C0933C7}"/>
    <cellStyle name="SAPBEXexcGood1 10 2 11" xfId="45803" xr:uid="{3A630264-B095-46AE-BE04-DDBABD4C4F6F}"/>
    <cellStyle name="SAPBEXexcGood1 10 2 12" xfId="48121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8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2" xr:uid="{5A04B9AC-E9AF-46F7-BC89-33ED21D8362A}"/>
    <cellStyle name="SAPBEXexcGood1 11 12" xfId="41079" xr:uid="{D500CD2F-E3D2-45AE-91F2-FC3C6DDBF4C7}"/>
    <cellStyle name="SAPBEXexcGood1 11 13" xfId="41209" xr:uid="{A7A7A7DE-2CBC-4501-906B-75FBF301D1AF}"/>
    <cellStyle name="SAPBEXexcGood1 11 14" xfId="38207" xr:uid="{76FAE360-3DFD-4DD2-B354-0F39CA912A03}"/>
    <cellStyle name="SAPBEXexcGood1 11 2" xfId="2862" xr:uid="{00000000-0005-0000-0000-00007B290000}"/>
    <cellStyle name="SAPBEXexcGood1 11 2 10" xfId="43614" xr:uid="{952A76C6-F2BC-467D-B296-051738EC3F0F}"/>
    <cellStyle name="SAPBEXexcGood1 11 2 11" xfId="45804" xr:uid="{7FC2137D-6724-4DB6-B835-5EBCD747B618}"/>
    <cellStyle name="SAPBEXexcGood1 11 2 12" xfId="48122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7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3" xr:uid="{8D7609B2-676E-4659-818C-1648AF4191EA}"/>
    <cellStyle name="SAPBEXexcGood1 12 11" xfId="41020" xr:uid="{B37DD5F0-AA18-43AD-9CBF-BC2EC553B901}"/>
    <cellStyle name="SAPBEXexcGood1 12 2" xfId="4645" xr:uid="{00000000-0005-0000-0000-00009E290000}"/>
    <cellStyle name="SAPBEXexcGood1 12 2 10" xfId="45805" xr:uid="{3D9AB7E6-F57A-4179-BD6F-2DA34763FDCD}"/>
    <cellStyle name="SAPBEXexcGood1 12 2 11" xfId="48123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6" xr:uid="{1B7DA725-6A8B-4277-9EBA-18096750403F}"/>
    <cellStyle name="SAPBEXexcGood1 12 2 9" xfId="43615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4" xr:uid="{949EF635-DE58-4250-A2D5-5EDB76A2F61C}"/>
    <cellStyle name="SAPBEXexcGood1 12 9" xfId="39945" xr:uid="{D1D37739-81FA-48BB-A8C0-AF15639F951E}"/>
    <cellStyle name="SAPBEXexcGood1 13" xfId="2864" xr:uid="{00000000-0005-0000-0000-0000B5290000}"/>
    <cellStyle name="SAPBEXexcGood1 13 10" xfId="44573" xr:uid="{642A4921-D3C1-4541-86B6-8EF0166B1B7E}"/>
    <cellStyle name="SAPBEXexcGood1 13 11" xfId="39885" xr:uid="{7D019357-1686-4279-8E40-E7126E00034D}"/>
    <cellStyle name="SAPBEXexcGood1 13 2" xfId="4644" xr:uid="{00000000-0005-0000-0000-0000B6290000}"/>
    <cellStyle name="SAPBEXexcGood1 13 2 10" xfId="45806" xr:uid="{2296CD6E-35B7-4344-BE08-18CE8A7C6E74}"/>
    <cellStyle name="SAPBEXexcGood1 13 2 11" xfId="48124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1" xr:uid="{15F33CC4-5838-4EBA-BB39-F61B87CB24FD}"/>
    <cellStyle name="SAPBEXexcGood1 13 2 9" xfId="43616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1" xr:uid="{40FE7504-6ABD-477F-87C7-B04A5D19C1B9}"/>
    <cellStyle name="SAPBEXexcGood1 13 9" xfId="41080" xr:uid="{13D337B9-5718-4F39-B050-5716800DED77}"/>
    <cellStyle name="SAPBEXexcGood1 14" xfId="2865" xr:uid="{00000000-0005-0000-0000-0000CD290000}"/>
    <cellStyle name="SAPBEXexcGood1 14 10" xfId="41208" xr:uid="{511B3F8F-35A1-47EB-8A46-0AD78F7D45FD}"/>
    <cellStyle name="SAPBEXexcGood1 14 11" xfId="41021" xr:uid="{9A47CF3C-2036-4A12-88AE-9B524231DDAF}"/>
    <cellStyle name="SAPBEXexcGood1 14 2" xfId="4643" xr:uid="{00000000-0005-0000-0000-0000CE290000}"/>
    <cellStyle name="SAPBEXexcGood1 14 2 10" xfId="45807" xr:uid="{EFDF73BA-E6D3-4415-8800-E6D3CDE95A62}"/>
    <cellStyle name="SAPBEXexcGood1 14 2 11" xfId="48125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5" xr:uid="{EE47FCE0-7D38-4511-843E-CB959A0CE500}"/>
    <cellStyle name="SAPBEXexcGood1 14 2 9" xfId="43617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3" xr:uid="{185F5917-74E0-4033-B8FC-04F7D8C66860}"/>
    <cellStyle name="SAPBEXexcGood1 14 9" xfId="39946" xr:uid="{8E1057BC-2CC4-4DAB-806E-66B7B2E75156}"/>
    <cellStyle name="SAPBEXexcGood1 15" xfId="2866" xr:uid="{00000000-0005-0000-0000-0000E5290000}"/>
    <cellStyle name="SAPBEXexcGood1 15 10" xfId="39841" xr:uid="{3A175B0B-944E-4AFB-AA71-27BA8F14DE21}"/>
    <cellStyle name="SAPBEXexcGood1 15 11" xfId="39886" xr:uid="{B166E5CA-EA4F-4785-87B0-35170FE97803}"/>
    <cellStyle name="SAPBEXexcGood1 15 2" xfId="4642" xr:uid="{00000000-0005-0000-0000-0000E6290000}"/>
    <cellStyle name="SAPBEXexcGood1 15 2 10" xfId="45808" xr:uid="{27744B89-F597-4DC3-B173-4E528B4A0076}"/>
    <cellStyle name="SAPBEXexcGood1 15 2 11" xfId="48126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4" xr:uid="{DDF3E945-49F6-47F0-BE61-4A91C30811FF}"/>
    <cellStyle name="SAPBEXexcGood1 15 2 9" xfId="43618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9" xr:uid="{B25DCC1B-1722-4FDD-B7DD-80CF7457F6FE}"/>
    <cellStyle name="SAPBEXexcGood1 15 9" xfId="41081" xr:uid="{0348998D-B0C2-449B-A3DF-F5D3AB0C2EA7}"/>
    <cellStyle name="SAPBEXexcGood1 16" xfId="2867" xr:uid="{00000000-0005-0000-0000-0000FD290000}"/>
    <cellStyle name="SAPBEXexcGood1 16 10" xfId="40072" xr:uid="{A66DA119-D2BA-48BB-8930-508A09050625}"/>
    <cellStyle name="SAPBEXexcGood1 16 11" xfId="42205" xr:uid="{9D4BAF55-B496-4BC4-8857-0F6EA3777897}"/>
    <cellStyle name="SAPBEXexcGood1 16 2" xfId="4641" xr:uid="{00000000-0005-0000-0000-0000FE290000}"/>
    <cellStyle name="SAPBEXexcGood1 16 2 10" xfId="45809" xr:uid="{52302CBD-5816-4783-82BB-45F0D23DB618}"/>
    <cellStyle name="SAPBEXexcGood1 16 2 11" xfId="48127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3" xr:uid="{C3DD4B1D-D7A3-4098-B54F-47904F455744}"/>
    <cellStyle name="SAPBEXexcGood1 16 2 9" xfId="43619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40" xr:uid="{2DB2B7C3-452C-4FFE-B0FD-F5CAE5422D5F}"/>
    <cellStyle name="SAPBEXexcGood1 16 9" xfId="39947" xr:uid="{C0B41FAB-5685-4082-B7BD-C3712A3FCF56}"/>
    <cellStyle name="SAPBEXexcGood1 17" xfId="2868" xr:uid="{00000000-0005-0000-0000-0000152A0000}"/>
    <cellStyle name="SAPBEXexcGood1 17 10" xfId="41207" xr:uid="{8F8C3D10-5866-42F3-AB1B-770C16B62CE4}"/>
    <cellStyle name="SAPBEXexcGood1 17 11" xfId="41022" xr:uid="{7E8199DA-C305-4968-AE36-A5D9AFE9AB35}"/>
    <cellStyle name="SAPBEXexcGood1 17 2" xfId="4640" xr:uid="{00000000-0005-0000-0000-0000162A0000}"/>
    <cellStyle name="SAPBEXexcGood1 17 2 10" xfId="45810" xr:uid="{E75BD225-039A-4D7A-8D35-5B7A08CBBD8D}"/>
    <cellStyle name="SAPBEXexcGood1 17 2 11" xfId="48128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5" xr:uid="{79A06EFF-BD9B-4A6F-9043-AA1456DB2250}"/>
    <cellStyle name="SAPBEXexcGood1 17 2 9" xfId="43620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2" xr:uid="{DAAC26F6-60C3-4E68-9FB1-C4E032537693}"/>
    <cellStyle name="SAPBEXexcGood1 17 9" xfId="41082" xr:uid="{B454E44A-9E3E-48BE-AECC-479C22335647}"/>
    <cellStyle name="SAPBEXexcGood1 18" xfId="4904" xr:uid="{00000000-0005-0000-0000-00002D2A0000}"/>
    <cellStyle name="SAPBEXexcGood1 18 10" xfId="45479" xr:uid="{5FE9BC66-7B90-41A2-8D6B-75509AEB2974}"/>
    <cellStyle name="SAPBEXexcGood1 18 11" xfId="47801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1" xr:uid="{A255345E-F2DF-40B3-8401-DAAB5C9C6E90}"/>
    <cellStyle name="SAPBEXexcGood1 18 9" xfId="39296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3" xr:uid="{9F742011-B8B4-47EB-B6BF-E1E4AE8475B9}"/>
    <cellStyle name="SAPBEXexcGood1 2 16" xfId="41126" xr:uid="{C158F5C6-7BE5-44DC-A213-70CB84FFDBA3}"/>
    <cellStyle name="SAPBEXexcGood1 2 17" xfId="43355" xr:uid="{09C1BDD9-B8A2-47E1-B2F9-745AA3D16D58}"/>
    <cellStyle name="SAPBEXexcGood1 2 18" xfId="41228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1" xr:uid="{B8FE20E3-255A-4C3A-973C-21FB64AB8914}"/>
    <cellStyle name="SAPBEXexcGood1 2 2 13" xfId="39948" xr:uid="{EAA41E09-1398-431B-A249-C688042616F2}"/>
    <cellStyle name="SAPBEXexcGood1 2 2 14" xfId="40071" xr:uid="{386A099D-38F5-47A6-A1BF-B7B4305A7C27}"/>
    <cellStyle name="SAPBEXexcGood1 2 2 15" xfId="42309" xr:uid="{56138B1B-671C-486D-9211-31D9F7AA2A34}"/>
    <cellStyle name="SAPBEXexcGood1 2 2 2" xfId="2870" xr:uid="{00000000-0005-0000-0000-0000452A0000}"/>
    <cellStyle name="SAPBEXexcGood1 2 2 2 10" xfId="39014" xr:uid="{BBD9B335-CF95-4886-87D7-E02F488176F4}"/>
    <cellStyle name="SAPBEXexcGood1 2 2 2 11" xfId="46695" xr:uid="{B1B81541-7D06-4B00-9AC7-448718254E66}"/>
    <cellStyle name="SAPBEXexcGood1 2 2 2 12" xfId="49011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2" xr:uid="{82CEA077-D04B-4806-9DE8-4102CDF662B5}"/>
    <cellStyle name="SAPBEXexcGood1 2 2 3" xfId="4638" xr:uid="{00000000-0005-0000-0000-0000532A0000}"/>
    <cellStyle name="SAPBEXexcGood1 2 2 3 10" xfId="45811" xr:uid="{F73B46C2-DD62-4C4E-AECE-BB9CA8A3B3ED}"/>
    <cellStyle name="SAPBEXexcGood1 2 2 3 11" xfId="48129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2" xr:uid="{1E2B485D-7C4A-42A6-B501-91337523539F}"/>
    <cellStyle name="SAPBEXexcGood1 2 2 3 9" xfId="43621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2" xr:uid="{1EE05513-4BBC-422F-848A-43F81C4E16A1}"/>
    <cellStyle name="SAPBEXexcGood1 2 3 11" xfId="45575" xr:uid="{CB60E175-7913-49E3-8EBB-A05430F15A4C}"/>
    <cellStyle name="SAPBEXexcGood1 2 3 12" xfId="47895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5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8" xr:uid="{C664AA95-B56B-4E6F-82D5-0249D7CDA95E}"/>
    <cellStyle name="SAPBEXexcGood1 25" xfId="44840" xr:uid="{A5F04713-5F27-4CB0-A1E1-D8BF0024B3FD}"/>
    <cellStyle name="SAPBEXexcGood1 26" xfId="40094" xr:uid="{053AB2EA-F07A-4094-98B1-F2ECE88FFB87}"/>
    <cellStyle name="SAPBEXexcGood1 3" xfId="699" xr:uid="{00000000-0005-0000-0000-0000A62A0000}"/>
    <cellStyle name="SAPBEXexcGood1 3 10" xfId="41083" xr:uid="{348302F2-D3E4-4340-ACC5-993383DF4C55}"/>
    <cellStyle name="SAPBEXexcGood1 3 11" xfId="41206" xr:uid="{0F440F61-7080-4522-A7E9-9970774D2237}"/>
    <cellStyle name="SAPBEXexcGood1 3 12" xfId="39887" xr:uid="{47CFCE2A-3A3B-418F-BE71-0D523CA7572A}"/>
    <cellStyle name="SAPBEXexcGood1 3 2" xfId="700" xr:uid="{00000000-0005-0000-0000-0000A72A0000}"/>
    <cellStyle name="SAPBEXexcGood1 3 2 10" xfId="40070" xr:uid="{8B8F686B-B9BB-4BEE-B571-31CFEB170632}"/>
    <cellStyle name="SAPBEXexcGood1 3 2 11" xfId="41023" xr:uid="{AAC17C79-B8F2-4A9F-81E4-4F6937EF46FC}"/>
    <cellStyle name="SAPBEXexcGood1 3 2 2" xfId="4636" xr:uid="{00000000-0005-0000-0000-0000A82A0000}"/>
    <cellStyle name="SAPBEXexcGood1 3 2 2 10" xfId="45813" xr:uid="{87029996-1743-4FA4-89FD-9B4949A02DB2}"/>
    <cellStyle name="SAPBEXexcGood1 3 2 2 11" xfId="48131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90" xr:uid="{FCC4E95B-E4A3-4EC3-8CB4-B1C47B2AC298}"/>
    <cellStyle name="SAPBEXexcGood1 3 2 2 9" xfId="43623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8" xr:uid="{6F3FB8A7-8F52-4F6C-8468-0BE62AD83359}"/>
    <cellStyle name="SAPBEXexcGood1 3 2 9" xfId="39949" xr:uid="{9235B67A-1F6C-4E8C-94AB-667B28D2F993}"/>
    <cellStyle name="SAPBEXexcGood1 3 3" xfId="4637" xr:uid="{00000000-0005-0000-0000-0000BF2A0000}"/>
    <cellStyle name="SAPBEXexcGood1 3 3 10" xfId="45812" xr:uid="{A8699DE5-48AB-4345-B2D8-9F95DFEA6D92}"/>
    <cellStyle name="SAPBEXexcGood1 3 3 11" xfId="48130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1" xr:uid="{C89CBE48-82D7-4D87-8015-B9523213CC88}"/>
    <cellStyle name="SAPBEXexcGood1 3 3 9" xfId="43622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7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700" xr:uid="{93A2E81A-B743-41DD-89ED-408879B04DEF}"/>
    <cellStyle name="SAPBEXexcGood1 4 14" xfId="41084" xr:uid="{140E3062-A6B5-42E9-8EA3-FA9CF3C26552}"/>
    <cellStyle name="SAPBEXexcGood1 4 15" xfId="41205" xr:uid="{D2486003-A5D5-49B9-8811-A5465F32743B}"/>
    <cellStyle name="SAPBEXexcGood1 4 16" xfId="39888" xr:uid="{98E32D8E-8F0A-4E92-AF0C-CE83652E732F}"/>
    <cellStyle name="SAPBEXexcGood1 4 2" xfId="2872" xr:uid="{00000000-0005-0000-0000-0000DB2A0000}"/>
    <cellStyle name="SAPBEXexcGood1 4 2 10" xfId="40069" xr:uid="{0236A4B0-2697-4301-B69D-AB94B25FE472}"/>
    <cellStyle name="SAPBEXexcGood1 4 2 11" xfId="41024" xr:uid="{BD738032-367D-4374-84EF-21EC771CF090}"/>
    <cellStyle name="SAPBEXexcGood1 4 2 2" xfId="4634" xr:uid="{00000000-0005-0000-0000-0000DC2A0000}"/>
    <cellStyle name="SAPBEXexcGood1 4 2 2 10" xfId="45815" xr:uid="{D7F0A664-3ED4-4C09-958F-525475D53B2E}"/>
    <cellStyle name="SAPBEXexcGood1 4 2 2 11" xfId="48133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9" xr:uid="{E76CE12F-824D-48B0-828F-BC1079AE24E8}"/>
    <cellStyle name="SAPBEXexcGood1 4 2 2 9" xfId="43625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9" xr:uid="{7691811B-46ED-46E9-9C58-FFD6E91B7680}"/>
    <cellStyle name="SAPBEXexcGood1 4 2 9" xfId="39950" xr:uid="{DBDB7F8B-778B-427A-BCD9-1414A923775F}"/>
    <cellStyle name="SAPBEXexcGood1 4 3" xfId="2871" xr:uid="{00000000-0005-0000-0000-0000F32A0000}"/>
    <cellStyle name="SAPBEXexcGood1 4 3 10" xfId="42284" xr:uid="{23DE27DD-604F-4D67-A861-5244EFECF810}"/>
    <cellStyle name="SAPBEXexcGood1 4 3 11" xfId="46822" xr:uid="{D8E6303C-4D78-4437-A5FB-7E08D13BF306}"/>
    <cellStyle name="SAPBEXexcGood1 4 3 12" xfId="49127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5" xr:uid="{96802799-B9F6-4CCB-AD31-8993571BBA26}"/>
    <cellStyle name="SAPBEXexcGood1 4 4" xfId="4635" xr:uid="{00000000-0005-0000-0000-0000012B0000}"/>
    <cellStyle name="SAPBEXexcGood1 4 4 10" xfId="45814" xr:uid="{CE16F1C6-C178-4C34-A57D-32EFBE64C4EA}"/>
    <cellStyle name="SAPBEXexcGood1 4 4 11" xfId="48132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8" xr:uid="{ACD8C617-5804-4E07-BB04-2AEA50DDE1D9}"/>
    <cellStyle name="SAPBEXexcGood1 4 4 9" xfId="43624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5" xr:uid="{0575A02D-266F-4616-ADB5-7A814FDE87CF}"/>
    <cellStyle name="SAPBEXexcGood1 5 13" xfId="41085" xr:uid="{61440B2C-ED18-4D39-91AE-2C4B2BAF574F}"/>
    <cellStyle name="SAPBEXexcGood1 5 14" xfId="41204" xr:uid="{05D8CABB-9B3C-4CD8-B014-D9C4A83B65D0}"/>
    <cellStyle name="SAPBEXexcGood1 5 15" xfId="39889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6" xr:uid="{D25D49FC-FB00-44BB-A421-76E394A0FC06}"/>
    <cellStyle name="SAPBEXexcGood1 5 2 12" xfId="39951" xr:uid="{6947C96C-ABB7-48E0-90C7-96137A1348A2}"/>
    <cellStyle name="SAPBEXexcGood1 5 2 13" xfId="40068" xr:uid="{B0BFD713-90D7-4FD6-ACC3-973610717C08}"/>
    <cellStyle name="SAPBEXexcGood1 5 2 14" xfId="41025" xr:uid="{C01B176B-634D-40BC-814F-F916443EE315}"/>
    <cellStyle name="SAPBEXexcGood1 5 2 2" xfId="2874" xr:uid="{00000000-0005-0000-0000-00001D2B0000}"/>
    <cellStyle name="SAPBEXexcGood1 5 2 2 10" xfId="43627" xr:uid="{91B372FB-C673-4CE1-8473-6682D11AF2C0}"/>
    <cellStyle name="SAPBEXexcGood1 5 2 2 11" xfId="45817" xr:uid="{6D5BC19D-24D8-435C-9129-2CC4DA40D015}"/>
    <cellStyle name="SAPBEXexcGood1 5 2 2 12" xfId="48135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7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5" xr:uid="{4460229A-425B-4E9B-841A-B9EA43F74D21}"/>
    <cellStyle name="SAPBEXexcGood1 5 3 11" xfId="44761" xr:uid="{EB6A6FDB-BABE-40C3-BE7F-2FA4EB1763B4}"/>
    <cellStyle name="SAPBEXexcGood1 5 3 12" xfId="46823" xr:uid="{3F829D2D-6DCE-47B2-B889-EFCCDC8A88DA}"/>
    <cellStyle name="SAPBEXexcGood1 5 3 13" xfId="49128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9" xr:uid="{0880B163-55A6-49B1-838D-304B468183B8}"/>
    <cellStyle name="SAPBEXexcGood1 5 3 2 4" xfId="42447" xr:uid="{914FE91B-B8EF-41CB-8ED0-FBFC52BEFBF7}"/>
    <cellStyle name="SAPBEXexcGood1 5 3 2 5" xfId="44915" xr:uid="{EDC6E0E8-24BE-442B-81F4-A056C8C6435C}"/>
    <cellStyle name="SAPBEXexcGood1 5 3 2 6" xfId="46978" xr:uid="{655A7C6A-7573-46EF-A830-C88BE914ACBA}"/>
    <cellStyle name="SAPBEXexcGood1 5 3 2 7" xfId="49275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6" xr:uid="{B78A558F-5800-44C4-ABFC-D82E32A41F6D}"/>
    <cellStyle name="SAPBEXexcGood1 5 4" xfId="4633" xr:uid="{00000000-0005-0000-0000-00004D2B0000}"/>
    <cellStyle name="SAPBEXexcGood1 5 4 10" xfId="45816" xr:uid="{77B469A5-C081-4390-97AC-FF8950D60A75}"/>
    <cellStyle name="SAPBEXexcGood1 5 4 11" xfId="48134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4" xr:uid="{73D47CFE-7EDB-43B5-ADAA-A46B6D9DDEA9}"/>
    <cellStyle name="SAPBEXexcGood1 5 4 9" xfId="43626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8" xr:uid="{C0FD4D76-75A1-4AEE-BF36-FBBBC05CD9C1}"/>
    <cellStyle name="SAPBEXexcGood1 6 13" xfId="41086" xr:uid="{656AA4E9-B662-49F5-805B-D6E7718A51B4}"/>
    <cellStyle name="SAPBEXexcGood1 6 14" xfId="41203" xr:uid="{ECE55158-7417-4F85-A8D8-63C4DAF6C3C4}"/>
    <cellStyle name="SAPBEXexcGood1 6 15" xfId="39890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7" xr:uid="{BD097717-CBC6-4994-AB3E-8C4FEF2C745E}"/>
    <cellStyle name="SAPBEXexcGood1 6 2 12" xfId="39952" xr:uid="{DCC1B9BC-8FCD-46B5-BCA7-DC4CC4BFEF7C}"/>
    <cellStyle name="SAPBEXexcGood1 6 2 13" xfId="40067" xr:uid="{C663733F-113C-4668-ACE9-815F9BCDDBC7}"/>
    <cellStyle name="SAPBEXexcGood1 6 2 14" xfId="44696" xr:uid="{0C74D1E4-D451-4B3C-A1F8-FD6518EDBE32}"/>
    <cellStyle name="SAPBEXexcGood1 6 2 2" xfId="2876" xr:uid="{00000000-0005-0000-0000-0000652B0000}"/>
    <cellStyle name="SAPBEXexcGood1 6 2 2 10" xfId="43629" xr:uid="{9CD54B71-5959-417C-9144-E706514AE388}"/>
    <cellStyle name="SAPBEXexcGood1 6 2 2 11" xfId="45819" xr:uid="{107CADF7-39C4-49C6-9150-10A4A4D2CFF1}"/>
    <cellStyle name="SAPBEXexcGood1 6 2 2 12" xfId="48137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7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6" xr:uid="{6C8132E7-4FD8-4E43-AD1B-2964EA54513A}"/>
    <cellStyle name="SAPBEXexcGood1 6 3 11" xfId="44762" xr:uid="{9CFA161B-45FD-4FBA-B41B-B6715461FEA5}"/>
    <cellStyle name="SAPBEXexcGood1 6 3 12" xfId="46824" xr:uid="{11CAF8BF-3F0B-4D96-829C-2CE9F3863E08}"/>
    <cellStyle name="SAPBEXexcGood1 6 3 13" xfId="49129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10" xr:uid="{EF23B8D4-BA31-489F-BC68-3D3913B462CD}"/>
    <cellStyle name="SAPBEXexcGood1 6 3 2 4" xfId="42448" xr:uid="{1CCE720B-784B-43A0-B83F-3743A27D95AC}"/>
    <cellStyle name="SAPBEXexcGood1 6 3 2 5" xfId="44916" xr:uid="{98646FB2-A032-461D-A3D6-28BDA03B89DE}"/>
    <cellStyle name="SAPBEXexcGood1 6 3 2 6" xfId="46979" xr:uid="{F94E7C32-9438-44C3-967B-384901214D73}"/>
    <cellStyle name="SAPBEXexcGood1 6 3 2 7" xfId="49276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7" xr:uid="{4CD66842-5B2F-4479-93B1-2A2439DFFC97}"/>
    <cellStyle name="SAPBEXexcGood1 6 4" xfId="4631" xr:uid="{00000000-0005-0000-0000-0000952B0000}"/>
    <cellStyle name="SAPBEXexcGood1 6 4 10" xfId="45818" xr:uid="{4ADCA494-81AD-4DBE-A999-3488F3D26B0B}"/>
    <cellStyle name="SAPBEXexcGood1 6 4 11" xfId="48136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8" xr:uid="{F779455C-D8C9-43B8-B35B-34DC0FD36979}"/>
    <cellStyle name="SAPBEXexcGood1 6 4 9" xfId="43628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3" xr:uid="{0649C4DC-24E3-4159-8C32-B8C491376539}"/>
    <cellStyle name="SAPBEXexcGood1 7 13" xfId="41087" xr:uid="{6D7CF8B0-8F01-4ED1-AD4F-AE96D0FB316A}"/>
    <cellStyle name="SAPBEXexcGood1 7 14" xfId="41202" xr:uid="{5DAD0E77-7C2A-44C8-AA6F-1A18A2DFA246}"/>
    <cellStyle name="SAPBEXexcGood1 7 15" xfId="38926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4" xr:uid="{F96758C4-8483-4991-A2F2-6D1B0F62896B}"/>
    <cellStyle name="SAPBEXexcGood1 7 2 12" xfId="39953" xr:uid="{F88E31D2-E0BE-4E7F-A19E-2367948D8C5C}"/>
    <cellStyle name="SAPBEXexcGood1 7 2 13" xfId="40066" xr:uid="{5F8108CA-0C62-413E-A4B3-16E21E80CA07}"/>
    <cellStyle name="SAPBEXexcGood1 7 2 14" xfId="39891" xr:uid="{E635E5E6-70CE-4F60-97CB-A64AAD78AEB8}"/>
    <cellStyle name="SAPBEXexcGood1 7 2 2" xfId="2878" xr:uid="{00000000-0005-0000-0000-0000AD2B0000}"/>
    <cellStyle name="SAPBEXexcGood1 7 2 2 10" xfId="43631" xr:uid="{F281CFBF-4936-4417-BB27-003AACD62A1B}"/>
    <cellStyle name="SAPBEXexcGood1 7 2 2 11" xfId="45821" xr:uid="{05641377-5697-4270-BF9A-30469C11B8F2}"/>
    <cellStyle name="SAPBEXexcGood1 7 2 2 12" xfId="48139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5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7" xr:uid="{558CCDD5-183D-4795-8AE8-140E480DB88A}"/>
    <cellStyle name="SAPBEXexcGood1 7 3 11" xfId="44763" xr:uid="{2588AE96-4F54-49AC-813C-B619CD856E02}"/>
    <cellStyle name="SAPBEXexcGood1 7 3 12" xfId="46825" xr:uid="{0F5438B4-1D4F-48F0-BCCF-CB098CE97C35}"/>
    <cellStyle name="SAPBEXexcGood1 7 3 13" xfId="49130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1" xr:uid="{ED535A2E-E2A1-4AD2-88C5-2498ED33A436}"/>
    <cellStyle name="SAPBEXexcGood1 7 3 2 4" xfId="42449" xr:uid="{24246367-249C-47CE-9BF6-469902E0AC66}"/>
    <cellStyle name="SAPBEXexcGood1 7 3 2 5" xfId="44917" xr:uid="{F083502A-1A4F-4268-8EEF-374D83AAAB2B}"/>
    <cellStyle name="SAPBEXexcGood1 7 3 2 6" xfId="46980" xr:uid="{E7E391CA-09D6-4EA9-AB93-07B38B898ED0}"/>
    <cellStyle name="SAPBEXexcGood1 7 3 2 7" xfId="49277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8" xr:uid="{932D1DBF-7F2F-425E-8BF5-627DFD763F29}"/>
    <cellStyle name="SAPBEXexcGood1 7 4" xfId="4629" xr:uid="{00000000-0005-0000-0000-0000DD2B0000}"/>
    <cellStyle name="SAPBEXexcGood1 7 4 10" xfId="45820" xr:uid="{57379B1C-257D-43FF-9A82-EE501A352D36}"/>
    <cellStyle name="SAPBEXexcGood1 7 4 11" xfId="48138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6" xr:uid="{15161AAD-B586-4349-9180-58A3F4533C86}"/>
    <cellStyle name="SAPBEXexcGood1 7 4 9" xfId="43630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6" xr:uid="{72635A53-FFC9-4F16-819F-0D91549D6BDE}"/>
    <cellStyle name="SAPBEXexcGood1 8 13" xfId="41088" xr:uid="{211B3FD8-C7E3-4781-AABC-5F2B4971F2D1}"/>
    <cellStyle name="SAPBEXexcGood1 8 14" xfId="41201" xr:uid="{D121CD69-A160-4B39-9E1C-EB75B532801A}"/>
    <cellStyle name="SAPBEXexcGood1 8 15" xfId="39312" xr:uid="{132AA57D-519B-4090-9B0C-228881516F87}"/>
    <cellStyle name="SAPBEXexcGood1 8 2" xfId="709" xr:uid="{00000000-0005-0000-0000-0000F32B0000}"/>
    <cellStyle name="SAPBEXexcGood1 8 2 10" xfId="44764" xr:uid="{A37C252E-4DC1-4632-9885-A3E4DFA7C3A7}"/>
    <cellStyle name="SAPBEXexcGood1 8 2 11" xfId="46826" xr:uid="{2CEAE607-81FD-41DE-BD50-33B4FCA66FBB}"/>
    <cellStyle name="SAPBEXexcGood1 8 2 12" xfId="49131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50" xr:uid="{EA02B52B-7649-47B6-9F89-C1E2AA9089F2}"/>
    <cellStyle name="SAPBEXexcGood1 8 2 2 4" xfId="44918" xr:uid="{87710CA2-FF0E-44A2-A447-CFEC7931481B}"/>
    <cellStyle name="SAPBEXexcGood1 8 2 2 5" xfId="46981" xr:uid="{F907B951-0D29-49AC-8A03-F9DA95CE9E4D}"/>
    <cellStyle name="SAPBEXexcGood1 8 2 2 6" xfId="49278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8" xr:uid="{288E3C64-C7AA-4844-8082-9C180FBD9853}"/>
    <cellStyle name="SAPBEXexcGood1 8 3" xfId="2879" xr:uid="{00000000-0005-0000-0000-0000FC2B0000}"/>
    <cellStyle name="SAPBEXexcGood1 8 3 10" xfId="43632" xr:uid="{246C030F-2A38-4A1C-9BE2-F4D1CA97FDC5}"/>
    <cellStyle name="SAPBEXexcGood1 8 3 11" xfId="45822" xr:uid="{244C6F7F-16A0-4B95-AF37-F1B96CD893B8}"/>
    <cellStyle name="SAPBEXexcGood1 8 3 12" xfId="48140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4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5" xr:uid="{118A2CBB-7627-4F0B-A440-642C8A949D32}"/>
    <cellStyle name="SAPBEXexcGood1 9 12" xfId="39954" xr:uid="{A4378D3E-3152-4BBA-A94D-94CC76D69EB8}"/>
    <cellStyle name="SAPBEXexcGood1 9 13" xfId="40065" xr:uid="{3A668655-2E8D-45DF-970E-3DA4219D0187}"/>
    <cellStyle name="SAPBEXexcGood1 9 14" xfId="41027" xr:uid="{B977CD7A-C8E3-4399-BEAD-0201B97105EB}"/>
    <cellStyle name="SAPBEXexcGood1 9 2" xfId="2880" xr:uid="{00000000-0005-0000-0000-00001F2C0000}"/>
    <cellStyle name="SAPBEXexcGood1 9 2 10" xfId="43633" xr:uid="{2B2898CA-E2D7-44E7-B5EE-E12C43C6CF61}"/>
    <cellStyle name="SAPBEXexcGood1 9 2 11" xfId="45823" xr:uid="{A2599699-8C5C-4B2B-9705-50192DF48CEA}"/>
    <cellStyle name="SAPBEXexcGood1 9 2 12" xfId="48141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3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2" xr:uid="{C3F0859C-3D84-4396-B60A-B695BE001E89}"/>
    <cellStyle name="SAPBEXexcGood2 10 12" xfId="39955" xr:uid="{F40BC5F3-015E-471F-A903-5CA6B47FB144}"/>
    <cellStyle name="SAPBEXexcGood2 10 13" xfId="40064" xr:uid="{67E703A0-9417-4EED-AE82-BD9A38D1D184}"/>
    <cellStyle name="SAPBEXexcGood2 10 14" xfId="40220" xr:uid="{0EB481DE-517D-4EDF-B491-ADDF06D85BD9}"/>
    <cellStyle name="SAPBEXexcGood2 10 2" xfId="2881" xr:uid="{00000000-0005-0000-0000-00004A2C0000}"/>
    <cellStyle name="SAPBEXexcGood2 10 2 10" xfId="43634" xr:uid="{83BED816-3071-4F1B-BB1B-3CAB8C5E77B8}"/>
    <cellStyle name="SAPBEXexcGood2 10 2 11" xfId="45824" xr:uid="{A926CE9C-6B7B-404B-A0A0-BC9BE4A86395}"/>
    <cellStyle name="SAPBEXexcGood2 10 2 12" xfId="48142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2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4" xr:uid="{14458330-11D7-48BE-A840-B53FEC18D185}"/>
    <cellStyle name="SAPBEXexcGood2 11 12" xfId="41089" xr:uid="{C5FD4FE1-2BEE-407A-9A1A-89D41E80E46F}"/>
    <cellStyle name="SAPBEXexcGood2 11 13" xfId="41200" xr:uid="{E2C2F4A7-76DD-4AB7-9C43-BB895F75F190}"/>
    <cellStyle name="SAPBEXexcGood2 11 14" xfId="40264" xr:uid="{1DC85DC3-92CC-4C12-8B62-10CDB121C611}"/>
    <cellStyle name="SAPBEXexcGood2 11 2" xfId="2882" xr:uid="{00000000-0005-0000-0000-00006E2C0000}"/>
    <cellStyle name="SAPBEXexcGood2 11 2 10" xfId="43635" xr:uid="{E5EA90DB-77EF-4002-AD11-F7DCF637DC6C}"/>
    <cellStyle name="SAPBEXexcGood2 11 2 11" xfId="45825" xr:uid="{DCC99890-4293-4AE5-8B44-9583C2EA99EB}"/>
    <cellStyle name="SAPBEXexcGood2 11 2 12" xfId="48143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1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7" xr:uid="{E66D4558-AFD3-4748-99C6-0C5E3F335976}"/>
    <cellStyle name="SAPBEXexcGood2 12 11" xfId="41356" xr:uid="{FE522B90-9C3B-474A-8F78-2B109F61FD0A}"/>
    <cellStyle name="SAPBEXexcGood2 12 2" xfId="4623" xr:uid="{00000000-0005-0000-0000-0000912C0000}"/>
    <cellStyle name="SAPBEXexcGood2 12 2 10" xfId="45826" xr:uid="{032A1B74-04F8-415F-85E7-2B9084C9FBBB}"/>
    <cellStyle name="SAPBEXexcGood2 12 2 11" xfId="48144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80" xr:uid="{D1DA6975-9597-4F24-ACDC-F51EFF48B95C}"/>
    <cellStyle name="SAPBEXexcGood2 12 2 9" xfId="43636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3" xr:uid="{E7CBF6E1-7469-439E-83D0-67A6D76154BD}"/>
    <cellStyle name="SAPBEXexcGood2 12 9" xfId="39956" xr:uid="{F94B422B-009E-456F-A892-9CE2A348A75D}"/>
    <cellStyle name="SAPBEXexcGood2 13" xfId="2884" xr:uid="{00000000-0005-0000-0000-0000A82C0000}"/>
    <cellStyle name="SAPBEXexcGood2 13 10" xfId="39840" xr:uid="{B8DF4DB5-27D4-42A4-A0C4-04347FA26C22}"/>
    <cellStyle name="SAPBEXexcGood2 13 11" xfId="40252" xr:uid="{F2E7B6AF-DA59-446D-9A23-E41F92CB6AD9}"/>
    <cellStyle name="SAPBEXexcGood2 13 2" xfId="4622" xr:uid="{00000000-0005-0000-0000-0000A92C0000}"/>
    <cellStyle name="SAPBEXexcGood2 13 2 10" xfId="45827" xr:uid="{D30F2540-A13D-4F2B-9FA1-812CD910F103}"/>
    <cellStyle name="SAPBEXexcGood2 13 2 11" xfId="48145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9" xr:uid="{897F4595-4787-4689-8C29-652742C461B3}"/>
    <cellStyle name="SAPBEXexcGood2 13 2 9" xfId="43637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30" xr:uid="{ED6EECBB-168A-4E8F-99A8-B0C8FD484C4C}"/>
    <cellStyle name="SAPBEXexcGood2 13 9" xfId="41090" xr:uid="{70539DBA-C851-4139-9089-1EEE7999BBF9}"/>
    <cellStyle name="SAPBEXexcGood2 14" xfId="2885" xr:uid="{00000000-0005-0000-0000-0000C02C0000}"/>
    <cellStyle name="SAPBEXexcGood2 14 10" xfId="40976" xr:uid="{62E04B6A-E1AA-40BA-9E50-542E0E000236}"/>
    <cellStyle name="SAPBEXexcGood2 14 11" xfId="40241" xr:uid="{6F897A22-8E9F-4FD8-89B4-8D23776D2463}"/>
    <cellStyle name="SAPBEXexcGood2 14 2" xfId="4621" xr:uid="{00000000-0005-0000-0000-0000C12C0000}"/>
    <cellStyle name="SAPBEXexcGood2 14 2 10" xfId="45828" xr:uid="{85877FC9-A248-48DF-823F-587DA022D45D}"/>
    <cellStyle name="SAPBEXexcGood2 14 2 11" xfId="48146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8" xr:uid="{6068767E-6435-4392-8356-2A17D2DCC4A4}"/>
    <cellStyle name="SAPBEXexcGood2 14 2 9" xfId="43638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1" xr:uid="{B08B1263-9F6A-4875-BE7C-2BE59FC98955}"/>
    <cellStyle name="SAPBEXexcGood2 14 9" xfId="39957" xr:uid="{9D0EEDA5-86D3-4A41-A137-7177E2DB083B}"/>
    <cellStyle name="SAPBEXexcGood2 15" xfId="2886" xr:uid="{00000000-0005-0000-0000-0000D82C0000}"/>
    <cellStyle name="SAPBEXexcGood2 15 10" xfId="40977" xr:uid="{DBCB6E47-E95B-4494-8D8C-BAC0A83FCCF9}"/>
    <cellStyle name="SAPBEXexcGood2 15 11" xfId="43269" xr:uid="{43F19ABC-5CD9-4DF2-8C63-D902885BBA76}"/>
    <cellStyle name="SAPBEXexcGood2 15 2" xfId="4620" xr:uid="{00000000-0005-0000-0000-0000D92C0000}"/>
    <cellStyle name="SAPBEXexcGood2 15 2 10" xfId="45829" xr:uid="{14BD8D3A-056A-4444-8570-26C618D6504C}"/>
    <cellStyle name="SAPBEXexcGood2 15 2 11" xfId="48147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7" xr:uid="{4698801C-B6AF-442E-89B3-6DBF3AA1BAEA}"/>
    <cellStyle name="SAPBEXexcGood2 15 2 9" xfId="43639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2" xr:uid="{0E311BAF-A820-4110-A4E2-F26D70688CA6}"/>
    <cellStyle name="SAPBEXexcGood2 15 9" xfId="41091" xr:uid="{2865F4DC-9796-47AF-9228-E5760ACCDDCD}"/>
    <cellStyle name="SAPBEXexcGood2 16" xfId="2887" xr:uid="{00000000-0005-0000-0000-0000F02C0000}"/>
    <cellStyle name="SAPBEXexcGood2 16 10" xfId="44572" xr:uid="{B19EEE0E-94B6-4700-A1D8-9B190BEB3499}"/>
    <cellStyle name="SAPBEXexcGood2 16 11" xfId="41028" xr:uid="{5B214B4F-B939-402E-A1FD-B1866D75C708}"/>
    <cellStyle name="SAPBEXexcGood2 16 2" xfId="4619" xr:uid="{00000000-0005-0000-0000-0000F12C0000}"/>
    <cellStyle name="SAPBEXexcGood2 16 2 10" xfId="45830" xr:uid="{BD6ADC67-AA09-47CA-B9B9-7D0FA9E359A9}"/>
    <cellStyle name="SAPBEXexcGood2 16 2 11" xfId="48148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6" xr:uid="{1C5C900C-E8C3-485D-A512-AD516FC01A01}"/>
    <cellStyle name="SAPBEXexcGood2 16 2 9" xfId="43640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1" xr:uid="{C0AF544F-943F-425D-8065-17CC63DA4743}"/>
    <cellStyle name="SAPBEXexcGood2 16 9" xfId="39958" xr:uid="{055E0225-408D-4069-9207-7D5F25558A91}"/>
    <cellStyle name="SAPBEXexcGood2 17" xfId="2888" xr:uid="{00000000-0005-0000-0000-0000082D0000}"/>
    <cellStyle name="SAPBEXexcGood2 17 10" xfId="39839" xr:uid="{B9134B61-1B16-4D5F-BCAA-979C4F580C5F}"/>
    <cellStyle name="SAPBEXexcGood2 17 11" xfId="39892" xr:uid="{F0645207-0911-4F64-A4FC-C471C0ADBD88}"/>
    <cellStyle name="SAPBEXexcGood2 17 2" xfId="4618" xr:uid="{00000000-0005-0000-0000-0000092D0000}"/>
    <cellStyle name="SAPBEXexcGood2 17 2 10" xfId="45831" xr:uid="{8035122A-DFB4-4C2C-B286-50F016EECF38}"/>
    <cellStyle name="SAPBEXexcGood2 17 2 11" xfId="48149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5" xr:uid="{C5D44713-996B-456F-A15C-A6003F9851F2}"/>
    <cellStyle name="SAPBEXexcGood2 17 2 9" xfId="43641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9" xr:uid="{2BBE92FD-1CBE-49FC-81C0-BEA4B6F8EC9C}"/>
    <cellStyle name="SAPBEXexcGood2 17 9" xfId="41092" xr:uid="{C850419E-CE15-46A0-8F77-CF8CE6A787C7}"/>
    <cellStyle name="SAPBEXexcGood2 18" xfId="4903" xr:uid="{00000000-0005-0000-0000-0000202D0000}"/>
    <cellStyle name="SAPBEXexcGood2 18 10" xfId="45480" xr:uid="{7CF3EB2F-B3D0-44EA-86F3-2B38EF402F1E}"/>
    <cellStyle name="SAPBEXexcGood2 18 11" xfId="47802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2" xr:uid="{1486218E-7DB3-4DFC-8FEC-D1E2559B79A9}"/>
    <cellStyle name="SAPBEXexcGood2 18 9" xfId="39295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2" xr:uid="{44CF9821-148B-46D4-BE29-55C79028963A}"/>
    <cellStyle name="SAPBEXexcGood2 2 16" xfId="41127" xr:uid="{574C2A64-E0CE-44F7-99E8-0E6E8E828139}"/>
    <cellStyle name="SAPBEXexcGood2 2 17" xfId="41147" xr:uid="{7C3363F6-2C68-4035-BC95-63C98C514F96}"/>
    <cellStyle name="SAPBEXexcGood2 2 18" xfId="41978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90" xr:uid="{A108F8FF-BF06-4B4E-AE77-AE259B5EA226}"/>
    <cellStyle name="SAPBEXexcGood2 2 2 13" xfId="39959" xr:uid="{3D16A793-4225-4D29-BE5D-B8E6EC79811E}"/>
    <cellStyle name="SAPBEXexcGood2 2 2 14" xfId="39838" xr:uid="{42589E2B-24D0-498A-A2E4-5871727EF993}"/>
    <cellStyle name="SAPBEXexcGood2 2 2 15" xfId="41029" xr:uid="{F2C627E2-0020-4939-AEA0-412018D9EA63}"/>
    <cellStyle name="SAPBEXexcGood2 2 2 2" xfId="2890" xr:uid="{00000000-0005-0000-0000-0000382D0000}"/>
    <cellStyle name="SAPBEXexcGood2 2 2 2 10" xfId="39013" xr:uid="{FDBA8F5D-FA42-411B-9FC9-FB8BDDA79FE4}"/>
    <cellStyle name="SAPBEXexcGood2 2 2 2 11" xfId="46696" xr:uid="{9B89F3D9-5B33-4646-B74A-506B6E6F1F5E}"/>
    <cellStyle name="SAPBEXexcGood2 2 2 2 12" xfId="49012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3" xr:uid="{50AB7556-60AB-4438-86FE-8789EFE58453}"/>
    <cellStyle name="SAPBEXexcGood2 2 2 3" xfId="4616" xr:uid="{00000000-0005-0000-0000-0000462D0000}"/>
    <cellStyle name="SAPBEXexcGood2 2 2 3 10" xfId="45832" xr:uid="{DC30D1A5-D85B-4808-B2F0-4B6164B9E38C}"/>
    <cellStyle name="SAPBEXexcGood2 2 2 3 11" xfId="48150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4" xr:uid="{E1710816-00E1-4711-9406-CD58D70EDC62}"/>
    <cellStyle name="SAPBEXexcGood2 2 2 3 9" xfId="43642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3" xr:uid="{BC677FCF-D991-4C3F-BF15-75D9FDEAF4F3}"/>
    <cellStyle name="SAPBEXexcGood2 2 3 11" xfId="46672" xr:uid="{F1CB4B1E-E77C-4E2A-AFED-F80C03CEF0CB}"/>
    <cellStyle name="SAPBEXexcGood2 2 3 12" xfId="48989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3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7" xr:uid="{E6EBD27D-43C0-43E9-8D53-01C39A3FBBA5}"/>
    <cellStyle name="SAPBEXexcGood2 25" xfId="43177" xr:uid="{C0E27231-8559-4482-B64A-20FBA20A101F}"/>
    <cellStyle name="SAPBEXexcGood2 26" xfId="46769" xr:uid="{C8F9BD05-9549-4DA5-9F21-6658F91F9B4D}"/>
    <cellStyle name="SAPBEXexcGood2 3" xfId="714" xr:uid="{00000000-0005-0000-0000-0000992D0000}"/>
    <cellStyle name="SAPBEXexcGood2 3 10" xfId="41093" xr:uid="{94937C9A-479A-4CDD-B8D6-78750A9DC5A7}"/>
    <cellStyle name="SAPBEXexcGood2 3 11" xfId="40974" xr:uid="{27B8FE3A-C970-411B-8460-8AD0048797A9}"/>
    <cellStyle name="SAPBEXexcGood2 3 12" xfId="39893" xr:uid="{1A6BA422-7D79-49E6-9438-4F3B6A34B422}"/>
    <cellStyle name="SAPBEXexcGood2 3 2" xfId="715" xr:uid="{00000000-0005-0000-0000-00009A2D0000}"/>
    <cellStyle name="SAPBEXexcGood2 3 2 10" xfId="40975" xr:uid="{F6A6735F-1E08-4867-9DD6-2280D7CB35B0}"/>
    <cellStyle name="SAPBEXexcGood2 3 2 11" xfId="41030" xr:uid="{F98E21AD-C357-41F4-B6D6-22CC77C17481}"/>
    <cellStyle name="SAPBEXexcGood2 3 2 2" xfId="4614" xr:uid="{00000000-0005-0000-0000-00009B2D0000}"/>
    <cellStyle name="SAPBEXexcGood2 3 2 2 10" xfId="45834" xr:uid="{350BACDD-CFA2-405D-AE58-0AB4DB61C3F6}"/>
    <cellStyle name="SAPBEXexcGood2 3 2 2 11" xfId="48152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2" xr:uid="{0DE8DC6A-18D1-47C7-A3BE-CCBA7374E194}"/>
    <cellStyle name="SAPBEXexcGood2 3 2 2 9" xfId="43644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9" xr:uid="{456D4173-39F9-4DE7-BF80-8BEBC0C78421}"/>
    <cellStyle name="SAPBEXexcGood2 3 2 9" xfId="38271" xr:uid="{96DA5F52-B02E-45B4-8CB6-1D79AA4C3AA0}"/>
    <cellStyle name="SAPBEXexcGood2 3 3" xfId="4615" xr:uid="{00000000-0005-0000-0000-0000B22D0000}"/>
    <cellStyle name="SAPBEXexcGood2 3 3 10" xfId="45833" xr:uid="{DA746BC1-3A7F-4CD9-96D6-F16C5789A3CF}"/>
    <cellStyle name="SAPBEXexcGood2 3 3 11" xfId="48151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3" xr:uid="{7A8E6F81-5CBC-40D0-B83F-391C0B7B4950}"/>
    <cellStyle name="SAPBEXexcGood2 3 3 9" xfId="43643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8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7" xr:uid="{CBE2C7BB-EDB0-4766-9DCE-39179170C144}"/>
    <cellStyle name="SAPBEXexcGood2 4 14" xfId="39960" xr:uid="{957059A1-47CD-4F91-AEF0-E6CF4FEE46C7}"/>
    <cellStyle name="SAPBEXexcGood2 4 15" xfId="39837" xr:uid="{0CC647B9-ADD1-4805-9902-B62CF93FFFDD}"/>
    <cellStyle name="SAPBEXexcGood2 4 16" xfId="39894" xr:uid="{A656804B-9489-4119-9511-2D8465BAB820}"/>
    <cellStyle name="SAPBEXexcGood2 4 2" xfId="2893" xr:uid="{00000000-0005-0000-0000-0000CE2D0000}"/>
    <cellStyle name="SAPBEXexcGood2 4 2 10" xfId="39836" xr:uid="{A09DE499-1764-4FEE-8385-C68FB2F6C843}"/>
    <cellStyle name="SAPBEXexcGood2 4 2 11" xfId="41031" xr:uid="{20EC235B-F346-4C32-85E1-ABEDFCC8B15A}"/>
    <cellStyle name="SAPBEXexcGood2 4 2 2" xfId="4612" xr:uid="{00000000-0005-0000-0000-0000CF2D0000}"/>
    <cellStyle name="SAPBEXexcGood2 4 2 2 10" xfId="45836" xr:uid="{8147FAC6-9288-4ACE-A692-509EA0F595E7}"/>
    <cellStyle name="SAPBEXexcGood2 4 2 2 11" xfId="48154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70" xr:uid="{3658147D-D779-42CE-A3DD-2723DCD93C0D}"/>
    <cellStyle name="SAPBEXexcGood2 4 2 2 9" xfId="43646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8" xr:uid="{A4D314CC-9470-4B1E-8016-385010AD56BC}"/>
    <cellStyle name="SAPBEXexcGood2 4 2 9" xfId="41094" xr:uid="{D67CA471-4F1A-4038-976F-D0B579FBB902}"/>
    <cellStyle name="SAPBEXexcGood2 4 3" xfId="2892" xr:uid="{00000000-0005-0000-0000-0000E62D0000}"/>
    <cellStyle name="SAPBEXexcGood2 4 3 10" xfId="42289" xr:uid="{3BD5F2D8-347B-46D6-AFEA-E1A9F4D20854}"/>
    <cellStyle name="SAPBEXexcGood2 4 3 11" xfId="46827" xr:uid="{5E7BC1F8-D761-45C0-BFB1-E535AC3FCA7E}"/>
    <cellStyle name="SAPBEXexcGood2 4 3 12" xfId="49132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50" xr:uid="{7F1415D8-2F68-47AE-9F24-9399A56D9A10}"/>
    <cellStyle name="SAPBEXexcGood2 4 4" xfId="4613" xr:uid="{00000000-0005-0000-0000-0000F42D0000}"/>
    <cellStyle name="SAPBEXexcGood2 4 4 10" xfId="45835" xr:uid="{E81AFE3B-7195-47C3-91E8-340C02C01E11}"/>
    <cellStyle name="SAPBEXexcGood2 4 4 11" xfId="48153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1" xr:uid="{BA6BB74C-1D3A-4EB6-896D-8D98C544E2F2}"/>
    <cellStyle name="SAPBEXexcGood2 4 4 9" xfId="43645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6" xr:uid="{25BB490D-908E-47A9-83D0-40711936E2ED}"/>
    <cellStyle name="SAPBEXexcGood2 5 13" xfId="39961" xr:uid="{B00A6B01-28DF-40B9-9A5D-7ADD311C79D7}"/>
    <cellStyle name="SAPBEXexcGood2 5 14" xfId="40263" xr:uid="{F5683C81-3CAC-4B00-AD34-BA9B9BB8E709}"/>
    <cellStyle name="SAPBEXexcGood2 5 15" xfId="40221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7" xr:uid="{2A6AA96E-E9D0-401D-B569-65BC81D6C714}"/>
    <cellStyle name="SAPBEXexcGood2 5 2 12" xfId="41095" xr:uid="{7623569D-EE72-49EA-B596-5216BE63E348}"/>
    <cellStyle name="SAPBEXexcGood2 5 2 13" xfId="40063" xr:uid="{AD73BE4D-1350-482B-AA02-761BB40DA8C9}"/>
    <cellStyle name="SAPBEXexcGood2 5 2 14" xfId="40255" xr:uid="{95121C1F-678D-4D13-9A9F-C511F5A445F8}"/>
    <cellStyle name="SAPBEXexcGood2 5 2 2" xfId="2895" xr:uid="{00000000-0005-0000-0000-0000102E0000}"/>
    <cellStyle name="SAPBEXexcGood2 5 2 2 10" xfId="43648" xr:uid="{584CCE3C-2C44-481C-A90F-E2C1E263F066}"/>
    <cellStyle name="SAPBEXexcGood2 5 2 2 11" xfId="45838" xr:uid="{DC606538-BA3B-4D70-A38A-AB77234A6599}"/>
    <cellStyle name="SAPBEXexcGood2 5 2 2 12" xfId="48156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8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90" xr:uid="{BA5A90FE-D0BA-4419-A888-77B2E9EDD61C}"/>
    <cellStyle name="SAPBEXexcGood2 5 3 11" xfId="44766" xr:uid="{3BC42F31-BB2D-4A94-87AF-2DD590C575E0}"/>
    <cellStyle name="SAPBEXexcGood2 5 3 12" xfId="46828" xr:uid="{12AC6AA8-5FF7-4167-92D3-FB29B431998B}"/>
    <cellStyle name="SAPBEXexcGood2 5 3 13" xfId="49133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3" xr:uid="{49129B92-77F4-40FD-ACBC-07B4D3BA1CF8}"/>
    <cellStyle name="SAPBEXexcGood2 5 3 2 4" xfId="42451" xr:uid="{D4C98C97-A3F2-4299-9404-9073EB26E213}"/>
    <cellStyle name="SAPBEXexcGood2 5 3 2 5" xfId="44919" xr:uid="{EF35DBE1-1168-4425-AA9B-11A8027D4AB9}"/>
    <cellStyle name="SAPBEXexcGood2 5 3 2 6" xfId="46982" xr:uid="{7896D9D5-C3DD-4227-B574-DA92C60C6480}"/>
    <cellStyle name="SAPBEXexcGood2 5 3 2 7" xfId="49279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1" xr:uid="{6D504E91-9406-4C7A-A3E7-309C09EE21E5}"/>
    <cellStyle name="SAPBEXexcGood2 5 4" xfId="4611" xr:uid="{00000000-0005-0000-0000-0000402E0000}"/>
    <cellStyle name="SAPBEXexcGood2 5 4 10" xfId="45837" xr:uid="{26B65CD1-C8BE-403C-93C7-4E6B33DD01CA}"/>
    <cellStyle name="SAPBEXexcGood2 5 4 11" xfId="48155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9" xr:uid="{D11636CA-0914-4EE5-87FA-EC7996557B1B}"/>
    <cellStyle name="SAPBEXexcGood2 5 4 9" xfId="43647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5" xr:uid="{AE0A5677-C5FE-4EFA-9A56-4866D1A8928F}"/>
    <cellStyle name="SAPBEXexcGood2 6 13" xfId="39962" xr:uid="{030EB727-5390-41C6-80ED-82BFA8B17475}"/>
    <cellStyle name="SAPBEXexcGood2 6 14" xfId="41199" xr:uid="{7EF95E9D-344F-4023-89B0-05B2DDA452FB}"/>
    <cellStyle name="SAPBEXexcGood2 6 15" xfId="39895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6" xr:uid="{9F67532C-173A-42F1-9EE4-A36F1DD6C011}"/>
    <cellStyle name="SAPBEXexcGood2 6 2 12" xfId="41096" xr:uid="{73BEC404-4D2B-43D9-A20B-10DF99F7A57D}"/>
    <cellStyle name="SAPBEXexcGood2 6 2 13" xfId="40062" xr:uid="{5CBC263F-40E4-496F-A505-A5FEB1AF77CE}"/>
    <cellStyle name="SAPBEXexcGood2 6 2 14" xfId="41032" xr:uid="{5202D7BC-A07C-4017-83C5-4D0E731275F4}"/>
    <cellStyle name="SAPBEXexcGood2 6 2 2" xfId="2897" xr:uid="{00000000-0005-0000-0000-0000582E0000}"/>
    <cellStyle name="SAPBEXexcGood2 6 2 2 10" xfId="43650" xr:uid="{98EDF5FF-755E-4596-8398-BFBBE41EB03E}"/>
    <cellStyle name="SAPBEXexcGood2 6 2 2 11" xfId="45840" xr:uid="{F2F42BA0-8D51-4BB1-97BE-4687B1A41E0D}"/>
    <cellStyle name="SAPBEXexcGood2 6 2 2 12" xfId="48158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6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1" xr:uid="{076BCC11-A756-4C5A-AAC4-495A09FA0489}"/>
    <cellStyle name="SAPBEXexcGood2 6 3 11" xfId="44767" xr:uid="{AD2D40FB-F5EB-423F-BBB7-184C6101CAC4}"/>
    <cellStyle name="SAPBEXexcGood2 6 3 12" xfId="46829" xr:uid="{5D3B98FF-2FEC-497E-B35D-812BFA8C82F3}"/>
    <cellStyle name="SAPBEXexcGood2 6 3 13" xfId="49134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4" xr:uid="{2437B678-A406-42E2-84EA-0CB1D55379EC}"/>
    <cellStyle name="SAPBEXexcGood2 6 3 2 4" xfId="42452" xr:uid="{AFDFBA08-6F37-4C26-84EB-4751845F6096}"/>
    <cellStyle name="SAPBEXexcGood2 6 3 2 5" xfId="44920" xr:uid="{8D173524-29A0-40B9-AC20-605E8DF3F590}"/>
    <cellStyle name="SAPBEXexcGood2 6 3 2 6" xfId="46983" xr:uid="{75033C9E-9435-425F-B787-063ECFCE952D}"/>
    <cellStyle name="SAPBEXexcGood2 6 3 2 7" xfId="49280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2" xr:uid="{8B049982-1B0E-436C-A03D-288AD8EA69DF}"/>
    <cellStyle name="SAPBEXexcGood2 6 4" xfId="4609" xr:uid="{00000000-0005-0000-0000-0000882E0000}"/>
    <cellStyle name="SAPBEXexcGood2 6 4 10" xfId="45839" xr:uid="{E2931517-E4A4-4D25-AECD-B4B057192545}"/>
    <cellStyle name="SAPBEXexcGood2 6 4 11" xfId="48157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7" xr:uid="{558C7AED-F451-460D-B56E-755F79232D0E}"/>
    <cellStyle name="SAPBEXexcGood2 6 4 9" xfId="43649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4" xr:uid="{C479D245-5688-4ABC-97F9-93ABD63C393F}"/>
    <cellStyle name="SAPBEXexcGood2 7 13" xfId="39963" xr:uid="{D0AEC8C8-BE77-481A-8245-2774E1EED7E0}"/>
    <cellStyle name="SAPBEXexcGood2 7 14" xfId="41198" xr:uid="{AB798EB6-4106-4782-AF0E-F5023A593863}"/>
    <cellStyle name="SAPBEXexcGood2 7 15" xfId="39896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5" xr:uid="{A57B436E-50F9-4C28-9A6F-B9332DD3D670}"/>
    <cellStyle name="SAPBEXexcGood2 7 2 12" xfId="41097" xr:uid="{E1A90DD8-97BD-4EE5-87C9-BBE6D718363B}"/>
    <cellStyle name="SAPBEXexcGood2 7 2 13" xfId="40061" xr:uid="{8088721E-DCC0-4D3C-804D-16BE7998FCBC}"/>
    <cellStyle name="SAPBEXexcGood2 7 2 14" xfId="41033" xr:uid="{E1F31147-866C-4D5D-A6B8-2973D6CD68F3}"/>
    <cellStyle name="SAPBEXexcGood2 7 2 2" xfId="2899" xr:uid="{00000000-0005-0000-0000-0000A02E0000}"/>
    <cellStyle name="SAPBEXexcGood2 7 2 2 10" xfId="43652" xr:uid="{BDCE1F04-025A-49F5-89BD-A68FCC5E6D60}"/>
    <cellStyle name="SAPBEXexcGood2 7 2 2 11" xfId="45842" xr:uid="{19800007-7579-4A7D-BB1E-49B88A576B38}"/>
    <cellStyle name="SAPBEXexcGood2 7 2 2 12" xfId="48160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4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2" xr:uid="{7D48F480-EA09-4709-B7FA-84109E25D13E}"/>
    <cellStyle name="SAPBEXexcGood2 7 3 11" xfId="44768" xr:uid="{F4930751-6E8B-4EF1-9F83-E4DD1A36C838}"/>
    <cellStyle name="SAPBEXexcGood2 7 3 12" xfId="46830" xr:uid="{B88D57BB-F6C6-4E18-A8BA-85D58E76A630}"/>
    <cellStyle name="SAPBEXexcGood2 7 3 13" xfId="49135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5" xr:uid="{FFC306AD-44F7-4569-A1A7-00A54923239B}"/>
    <cellStyle name="SAPBEXexcGood2 7 3 2 4" xfId="42453" xr:uid="{B16A8E9C-2AEE-4F5F-8693-53C2229EB6A4}"/>
    <cellStyle name="SAPBEXexcGood2 7 3 2 5" xfId="44921" xr:uid="{797F36A7-0F16-4B18-B15A-676279FDB0D9}"/>
    <cellStyle name="SAPBEXexcGood2 7 3 2 6" xfId="46984" xr:uid="{36981D34-E3A4-43CB-95CA-E29793BE58D7}"/>
    <cellStyle name="SAPBEXexcGood2 7 3 2 7" xfId="49281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3" xr:uid="{E357DE2D-C339-499A-93EF-01FCAC31CF3F}"/>
    <cellStyle name="SAPBEXexcGood2 7 4" xfId="4607" xr:uid="{00000000-0005-0000-0000-0000D02E0000}"/>
    <cellStyle name="SAPBEXexcGood2 7 4 10" xfId="45841" xr:uid="{19CA3BD2-3BAE-493C-AD2A-879F86D1D344}"/>
    <cellStyle name="SAPBEXexcGood2 7 4 11" xfId="48159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5" xr:uid="{9432147D-2777-4DC4-A2A8-6450847521E0}"/>
    <cellStyle name="SAPBEXexcGood2 7 4 9" xfId="43651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3" xr:uid="{42E9AB25-1D8D-46E3-B024-F2B5BB7CF588}"/>
    <cellStyle name="SAPBEXexcGood2 8 13" xfId="39964" xr:uid="{7705E9BF-7AED-4F6B-BE2A-AEC791E16738}"/>
    <cellStyle name="SAPBEXexcGood2 8 14" xfId="41197" xr:uid="{ACA5DEBA-47EF-4709-A58B-1485C57AE2E7}"/>
    <cellStyle name="SAPBEXexcGood2 8 15" xfId="39897" xr:uid="{FFDE1976-1D40-44D0-9824-B7FDF3CF32C8}"/>
    <cellStyle name="SAPBEXexcGood2 8 2" xfId="724" xr:uid="{00000000-0005-0000-0000-0000E62E0000}"/>
    <cellStyle name="SAPBEXexcGood2 8 2 10" xfId="44769" xr:uid="{9714D4CF-6352-498F-B6EF-92EF2CFC9EE1}"/>
    <cellStyle name="SAPBEXexcGood2 8 2 11" xfId="46831" xr:uid="{834BB74C-FB77-430A-9C9E-B0158599AA5B}"/>
    <cellStyle name="SAPBEXexcGood2 8 2 12" xfId="49136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4" xr:uid="{C1FDE6CB-4064-4763-9A3C-E0AD07BB98E4}"/>
    <cellStyle name="SAPBEXexcGood2 8 2 2 4" xfId="44922" xr:uid="{A940624B-D371-4819-B7EC-85233E923479}"/>
    <cellStyle name="SAPBEXexcGood2 8 2 2 5" xfId="46985" xr:uid="{D534D0ED-D4DD-4C0D-A9F8-8B957F9DC429}"/>
    <cellStyle name="SAPBEXexcGood2 8 2 2 6" xfId="49282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3" xr:uid="{DC37EE67-4955-4121-AB46-5DFE0100A712}"/>
    <cellStyle name="SAPBEXexcGood2 8 3" xfId="2900" xr:uid="{00000000-0005-0000-0000-0000EF2E0000}"/>
    <cellStyle name="SAPBEXexcGood2 8 3 10" xfId="43653" xr:uid="{CADB08C0-251D-4088-A105-E96E477A35B2}"/>
    <cellStyle name="SAPBEXexcGood2 8 3 11" xfId="45843" xr:uid="{73E9B956-8EA5-4EE8-BC7F-4C144C2C742F}"/>
    <cellStyle name="SAPBEXexcGood2 8 3 12" xfId="48161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3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4" xr:uid="{019424F9-C2BE-40A9-A041-0BF6941F242A}"/>
    <cellStyle name="SAPBEXexcGood2 9 12" xfId="41098" xr:uid="{21E86D73-7B2D-4C5B-85A8-DB67CBE2C64D}"/>
    <cellStyle name="SAPBEXexcGood2 9 13" xfId="40060" xr:uid="{57D86A6B-87F1-48CE-9BC8-D8BB93B36E32}"/>
    <cellStyle name="SAPBEXexcGood2 9 14" xfId="38927" xr:uid="{4720422B-216A-486A-90AB-94747592D1E4}"/>
    <cellStyle name="SAPBEXexcGood2 9 2" xfId="2901" xr:uid="{00000000-0005-0000-0000-0000122F0000}"/>
    <cellStyle name="SAPBEXexcGood2 9 2 10" xfId="43654" xr:uid="{9701DFFB-3696-4FB1-B1CE-FCEDE7CE1B8F}"/>
    <cellStyle name="SAPBEXexcGood2 9 2 11" xfId="45844" xr:uid="{B25171EF-8C0F-4D49-94FE-C6E4CA859775}"/>
    <cellStyle name="SAPBEXexcGood2 9 2 12" xfId="48162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3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2" xr:uid="{DC5DE9F5-461E-4C23-9D65-B1DB51B2A680}"/>
    <cellStyle name="SAPBEXexcGood3 10 12" xfId="41099" xr:uid="{E00BA932-6890-4D75-9EAD-BC13810AD483}"/>
    <cellStyle name="SAPBEXexcGood3 10 13" xfId="40400" xr:uid="{D03F8975-04DE-4B1F-AA11-A82D25D58452}"/>
    <cellStyle name="SAPBEXexcGood3 10 14" xfId="40456" xr:uid="{2AA963AD-F1BF-4C0C-A9EE-963885970C3D}"/>
    <cellStyle name="SAPBEXexcGood3 10 2" xfId="2902" xr:uid="{00000000-0005-0000-0000-00003D2F0000}"/>
    <cellStyle name="SAPBEXexcGood3 10 2 10" xfId="43655" xr:uid="{76D41B5D-D78E-429D-9C99-67D4E2F4EDC6}"/>
    <cellStyle name="SAPBEXexcGood3 10 2 11" xfId="45845" xr:uid="{EDFD0542-CDB7-422C-9665-E9BE49073B0F}"/>
    <cellStyle name="SAPBEXexcGood3 10 2 12" xfId="48163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1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3" xr:uid="{F3765E34-4258-4060-B690-1ABB017B243B}"/>
    <cellStyle name="SAPBEXexcGood3 11 12" xfId="39965" xr:uid="{7F8AEFE9-F9BD-46EE-8DD5-98C1A28CEFA0}"/>
    <cellStyle name="SAPBEXexcGood3 11 13" xfId="41196" xr:uid="{810ECA27-6FAD-407B-82E9-2A627F26DF37}"/>
    <cellStyle name="SAPBEXexcGood3 11 14" xfId="38928" xr:uid="{FE858BD6-64F9-46D4-B8E6-3DA2054AA7F9}"/>
    <cellStyle name="SAPBEXexcGood3 11 2" xfId="2903" xr:uid="{00000000-0005-0000-0000-0000612F0000}"/>
    <cellStyle name="SAPBEXexcGood3 11 2 10" xfId="43656" xr:uid="{B0E6EEB5-2D5C-4C38-9C08-3A0EA39015A0}"/>
    <cellStyle name="SAPBEXexcGood3 11 2 11" xfId="45846" xr:uid="{1D88F3FF-89C7-4809-8C87-F2EBCAB9BAD0}"/>
    <cellStyle name="SAPBEXexcGood3 11 2 12" xfId="48164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1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9" xr:uid="{FA7F6940-E4E6-4AE2-820F-1FBBBC219E4A}"/>
    <cellStyle name="SAPBEXexcGood3 12 11" xfId="41800" xr:uid="{EED495BD-F74C-4A2B-ABE3-BD17262A84B3}"/>
    <cellStyle name="SAPBEXexcGood3 12 2" xfId="4601" xr:uid="{00000000-0005-0000-0000-0000842F0000}"/>
    <cellStyle name="SAPBEXexcGood3 12 2 10" xfId="45847" xr:uid="{03A5BA47-4EEA-44FB-A909-97F95255055B}"/>
    <cellStyle name="SAPBEXexcGood3 12 2 11" xfId="48165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60" xr:uid="{559A440C-DC0E-40FA-8F28-E55F648D0555}"/>
    <cellStyle name="SAPBEXexcGood3 12 2 9" xfId="43657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1" xr:uid="{58CF058B-0668-4CA0-B423-E71722D47378}"/>
    <cellStyle name="SAPBEXexcGood3 12 9" xfId="41100" xr:uid="{AB29FB29-9F0C-423A-BF30-4F88F405F058}"/>
    <cellStyle name="SAPBEXexcGood3 13" xfId="2905" xr:uid="{00000000-0005-0000-0000-00009B2F0000}"/>
    <cellStyle name="SAPBEXexcGood3 13 10" xfId="41195" xr:uid="{FDC23B2C-DD20-4808-8B63-18E782259CBB}"/>
    <cellStyle name="SAPBEXexcGood3 13 11" xfId="38929" xr:uid="{422AC873-9376-4C73-94B8-5EB0D52DD091}"/>
    <cellStyle name="SAPBEXexcGood3 13 2" xfId="4600" xr:uid="{00000000-0005-0000-0000-00009C2F0000}"/>
    <cellStyle name="SAPBEXexcGood3 13 2 10" xfId="45848" xr:uid="{A89F2489-6211-4762-AB51-0F62DF63EC5D}"/>
    <cellStyle name="SAPBEXexcGood3 13 2 11" xfId="48166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90" xr:uid="{6A73A26A-4990-4EEF-BABB-C9687DAF7309}"/>
    <cellStyle name="SAPBEXexcGood3 13 2 9" xfId="43658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2" xr:uid="{5B13E7D8-AD90-402C-B643-44F25624B5CE}"/>
    <cellStyle name="SAPBEXexcGood3 13 9" xfId="39966" xr:uid="{423DEC56-486B-46C9-B031-EE6AB1489990}"/>
    <cellStyle name="SAPBEXexcGood3 14" xfId="2906" xr:uid="{00000000-0005-0000-0000-0000B32F0000}"/>
    <cellStyle name="SAPBEXexcGood3 14 10" xfId="40058" xr:uid="{DEF98DB6-FD56-4B0A-AF1B-BB9AE79239AD}"/>
    <cellStyle name="SAPBEXexcGood3 14 11" xfId="38930" xr:uid="{DABCE634-A0F8-4B23-9FF9-F63F0359856A}"/>
    <cellStyle name="SAPBEXexcGood3 14 2" xfId="4599" xr:uid="{00000000-0005-0000-0000-0000B42F0000}"/>
    <cellStyle name="SAPBEXexcGood3 14 2 10" xfId="45849" xr:uid="{3F15F868-75AB-417A-92E8-46083F6FBC6E}"/>
    <cellStyle name="SAPBEXexcGood3 14 2 11" xfId="48167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9" xr:uid="{E02140D3-D256-4084-8CE6-D5D379CD2D18}"/>
    <cellStyle name="SAPBEXexcGood3 14 2 9" xfId="43659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20" xr:uid="{6BA5CC8B-2D8D-49A7-B0BE-8150DCF131A2}"/>
    <cellStyle name="SAPBEXexcGood3 14 9" xfId="41101" xr:uid="{59A8E4D9-EC1E-4D19-AF0C-DD7214B5AB1A}"/>
    <cellStyle name="SAPBEXexcGood3 15" xfId="2907" xr:uid="{00000000-0005-0000-0000-0000CB2F0000}"/>
    <cellStyle name="SAPBEXexcGood3 15 10" xfId="41194" xr:uid="{932D0E3B-7AD5-4B24-9D29-A6241DB70491}"/>
    <cellStyle name="SAPBEXexcGood3 15 11" xfId="38931" xr:uid="{79ADCE66-479B-4302-9FE6-7218CD5266C3}"/>
    <cellStyle name="SAPBEXexcGood3 15 2" xfId="4598" xr:uid="{00000000-0005-0000-0000-0000CC2F0000}"/>
    <cellStyle name="SAPBEXexcGood3 15 2 10" xfId="45850" xr:uid="{A56B8ACD-9BC1-4C92-A2B7-BD2AD2FF3A64}"/>
    <cellStyle name="SAPBEXexcGood3 15 2 11" xfId="48168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8" xr:uid="{81D855D0-1CFD-441D-B4C9-DBB59D199700}"/>
    <cellStyle name="SAPBEXexcGood3 15 2 9" xfId="43660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1" xr:uid="{22F6AD37-F72F-4CED-B56C-C2FB3891F37B}"/>
    <cellStyle name="SAPBEXexcGood3 15 9" xfId="39967" xr:uid="{3CC9EE93-6CD7-476A-A301-BD35CD83A571}"/>
    <cellStyle name="SAPBEXexcGood3 16" xfId="2908" xr:uid="{00000000-0005-0000-0000-0000E32F0000}"/>
    <cellStyle name="SAPBEXexcGood3 16 10" xfId="40057" xr:uid="{95CBF745-3705-4C93-A850-2C8744367142}"/>
    <cellStyle name="SAPBEXexcGood3 16 11" xfId="38932" xr:uid="{266875AE-5DC8-44DE-9DF2-98380CF7CEE9}"/>
    <cellStyle name="SAPBEXexcGood3 16 2" xfId="4597" xr:uid="{00000000-0005-0000-0000-0000E42F0000}"/>
    <cellStyle name="SAPBEXexcGood3 16 2 10" xfId="45851" xr:uid="{1861A572-2EFB-44A2-9593-1077C72B68D4}"/>
    <cellStyle name="SAPBEXexcGood3 16 2 11" xfId="48169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7" xr:uid="{F06E8F38-AF02-40FD-AE97-5F5A85B744D4}"/>
    <cellStyle name="SAPBEXexcGood3 16 2 9" xfId="43661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9" xr:uid="{62093309-7DB4-4CFA-8A9B-27E84E09FF5E}"/>
    <cellStyle name="SAPBEXexcGood3 16 9" xfId="41102" xr:uid="{90607D38-8821-4EBF-9024-595BF9791AF7}"/>
    <cellStyle name="SAPBEXexcGood3 17" xfId="2909" xr:uid="{00000000-0005-0000-0000-0000FB2F0000}"/>
    <cellStyle name="SAPBEXexcGood3 17 10" xfId="41193" xr:uid="{42D61A71-AAB9-41E3-9A89-0B4405B19162}"/>
    <cellStyle name="SAPBEXexcGood3 17 11" xfId="38933" xr:uid="{D2AB70E6-6F3F-4AF5-8342-618497B270C0}"/>
    <cellStyle name="SAPBEXexcGood3 17 2" xfId="4596" xr:uid="{00000000-0005-0000-0000-0000FC2F0000}"/>
    <cellStyle name="SAPBEXexcGood3 17 2 10" xfId="45852" xr:uid="{927B0409-A4C8-4AB8-8222-B97F5515FD68}"/>
    <cellStyle name="SAPBEXexcGood3 17 2 11" xfId="48170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6" xr:uid="{5994DEDC-5461-4F42-871B-2A8D48A65FA8}"/>
    <cellStyle name="SAPBEXexcGood3 17 2 9" xfId="43662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80" xr:uid="{7F032DD1-4397-4A86-A733-5B189636FE9B}"/>
    <cellStyle name="SAPBEXexcGood3 17 9" xfId="39968" xr:uid="{FE98F09D-843F-4E1C-9E9B-1628867EB838}"/>
    <cellStyle name="SAPBEXexcGood3 18" xfId="4902" xr:uid="{00000000-0005-0000-0000-000013300000}"/>
    <cellStyle name="SAPBEXexcGood3 18 10" xfId="45481" xr:uid="{D999D7E0-8074-41F4-BF7A-C1F489BF89E4}"/>
    <cellStyle name="SAPBEXexcGood3 18 11" xfId="47803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3" xr:uid="{1915429E-274F-46DA-B41E-F81B45559577}"/>
    <cellStyle name="SAPBEXexcGood3 18 9" xfId="39294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1" xr:uid="{F8D5397E-62E1-463F-A00B-38875F174FC9}"/>
    <cellStyle name="SAPBEXexcGood3 2 16" xfId="41128" xr:uid="{952E8A12-43E4-4B2D-A80D-45AEFA2B320F}"/>
    <cellStyle name="SAPBEXexcGood3 2 17" xfId="43354" xr:uid="{7AA02434-9074-45F8-9BA7-E45305E7337C}"/>
    <cellStyle name="SAPBEXexcGood3 2 18" xfId="44702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8" xr:uid="{ED66678C-5138-4630-BC35-32791F50784A}"/>
    <cellStyle name="SAPBEXexcGood3 2 2 13" xfId="41103" xr:uid="{8927B6FA-E7C0-44C4-8976-43283AAA012D}"/>
    <cellStyle name="SAPBEXexcGood3 2 2 14" xfId="40056" xr:uid="{A0627765-1C3B-4217-A002-4B8AFB318896}"/>
    <cellStyle name="SAPBEXexcGood3 2 2 15" xfId="38934" xr:uid="{B4B7D55C-43ED-4E15-AC0C-E0ADAAEBFA3A}"/>
    <cellStyle name="SAPBEXexcGood3 2 2 2" xfId="2911" xr:uid="{00000000-0005-0000-0000-00002B300000}"/>
    <cellStyle name="SAPBEXexcGood3 2 2 2 10" xfId="39012" xr:uid="{6E7B0DBB-3535-4424-A6D7-7FF9B00CA173}"/>
    <cellStyle name="SAPBEXexcGood3 2 2 2 11" xfId="46697" xr:uid="{6A039EF5-9816-48CE-864C-BCEFA2A85BA5}"/>
    <cellStyle name="SAPBEXexcGood3 2 2 2 12" xfId="49013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4" xr:uid="{0F21A30E-7458-4442-A702-53DA722BC792}"/>
    <cellStyle name="SAPBEXexcGood3 2 2 3" xfId="4594" xr:uid="{00000000-0005-0000-0000-000039300000}"/>
    <cellStyle name="SAPBEXexcGood3 2 2 3 10" xfId="45853" xr:uid="{92599621-FF1E-4D21-AB12-4D1F8B1C8388}"/>
    <cellStyle name="SAPBEXexcGood3 2 2 3 11" xfId="48171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1" xr:uid="{155D6E75-C618-412A-9D24-BA9C4F0628F7}"/>
    <cellStyle name="SAPBEXexcGood3 2 2 3 9" xfId="43663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2" xr:uid="{AED0E689-CB02-4416-B8FB-EBE434E00781}"/>
    <cellStyle name="SAPBEXexcGood3 2 3 11" xfId="46671" xr:uid="{CE0DE1DB-691C-44E7-AE96-89F28FB41E23}"/>
    <cellStyle name="SAPBEXexcGood3 2 3 12" xfId="48988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4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6" xr:uid="{973AB52F-ED61-4DFB-A0C7-8986413F5752}"/>
    <cellStyle name="SAPBEXexcGood3 25" xfId="44554" xr:uid="{20747594-73FB-4DBD-8BE9-1CDE07FF3DBD}"/>
    <cellStyle name="SAPBEXexcGood3 26" xfId="40095" xr:uid="{F5771F1C-FBE7-4B1B-A9D7-1B256F3C266A}"/>
    <cellStyle name="SAPBEXexcGood3 3" xfId="729" xr:uid="{00000000-0005-0000-0000-00008C300000}"/>
    <cellStyle name="SAPBEXexcGood3 3 10" xfId="39969" xr:uid="{0358311E-FF89-4656-9471-8736105101A5}"/>
    <cellStyle name="SAPBEXexcGood3 3 11" xfId="44571" xr:uid="{4D0E7F5C-6F10-40EF-BAD8-AD1A51A85344}"/>
    <cellStyle name="SAPBEXexcGood3 3 12" xfId="38935" xr:uid="{4045F43A-1C90-41AE-8FDB-75F4E3DAB00E}"/>
    <cellStyle name="SAPBEXexcGood3 3 2" xfId="730" xr:uid="{00000000-0005-0000-0000-00008D300000}"/>
    <cellStyle name="SAPBEXexcGood3 3 2 10" xfId="41192" xr:uid="{20A63F39-3827-4897-8FB4-11E96DA2073B}"/>
    <cellStyle name="SAPBEXexcGood3 3 2 11" xfId="40242" xr:uid="{848C1547-FB21-4E85-82EE-439C56D94D59}"/>
    <cellStyle name="SAPBEXexcGood3 3 2 2" xfId="4592" xr:uid="{00000000-0005-0000-0000-00008E300000}"/>
    <cellStyle name="SAPBEXexcGood3 3 2 2 10" xfId="45855" xr:uid="{78E84F04-F10A-4CC1-889E-4B43DF63F896}"/>
    <cellStyle name="SAPBEXexcGood3 3 2 2 11" xfId="48173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70" xr:uid="{2A5C1820-1805-4F9D-9F80-A80B0A7EBD67}"/>
    <cellStyle name="SAPBEXexcGood3 3 2 2 9" xfId="43665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7" xr:uid="{C16ED337-A452-4A4E-A95E-86636E105767}"/>
    <cellStyle name="SAPBEXexcGood3 3 2 9" xfId="41104" xr:uid="{CE8056CF-929F-4D19-97C6-04CE3D9CCC4B}"/>
    <cellStyle name="SAPBEXexcGood3 3 3" xfId="4593" xr:uid="{00000000-0005-0000-0000-0000A5300000}"/>
    <cellStyle name="SAPBEXexcGood3 3 3 10" xfId="45854" xr:uid="{30601188-EE5F-475A-9410-10BA6A3E23DE}"/>
    <cellStyle name="SAPBEXexcGood3 3 3 11" xfId="48172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70" xr:uid="{5E2C2ED9-AFD8-4970-8812-4FFDDC976BAF}"/>
    <cellStyle name="SAPBEXexcGood3 3 3 9" xfId="43664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9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8" xr:uid="{5D086551-8385-4C9D-B345-DE5015ADC6C1}"/>
    <cellStyle name="SAPBEXexcGood3 4 14" xfId="39970" xr:uid="{9C51FCFF-7EE0-46DF-8A0B-6D59CD14AB41}"/>
    <cellStyle name="SAPBEXexcGood3 4 15" xfId="40055" xr:uid="{38AEFE59-C8A3-458A-B716-240FBE906FF3}"/>
    <cellStyle name="SAPBEXexcGood3 4 16" xfId="42036" xr:uid="{05D886BE-DCEE-4070-9CEE-0DEEF9781F17}"/>
    <cellStyle name="SAPBEXexcGood3 4 2" xfId="2914" xr:uid="{00000000-0005-0000-0000-0000C1300000}"/>
    <cellStyle name="SAPBEXexcGood3 4 2 10" xfId="41191" xr:uid="{8D047D34-42C2-41DC-B659-B02A38B272CD}"/>
    <cellStyle name="SAPBEXexcGood3 4 2 11" xfId="39008" xr:uid="{348F11DC-F3E3-44BF-9E6D-7CA9827AB48B}"/>
    <cellStyle name="SAPBEXexcGood3 4 2 2" xfId="4590" xr:uid="{00000000-0005-0000-0000-0000C2300000}"/>
    <cellStyle name="SAPBEXexcGood3 4 2 2 10" xfId="45857" xr:uid="{A22FEF4F-0746-4765-83B2-FFDCB5D43076}"/>
    <cellStyle name="SAPBEXexcGood3 4 2 2 11" xfId="48175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9" xr:uid="{E742A620-0189-407B-988C-90171C23BE14}"/>
    <cellStyle name="SAPBEXexcGood3 4 2 2 9" xfId="43667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6" xr:uid="{2492C67C-385F-4569-A7DE-679C0F80329E}"/>
    <cellStyle name="SAPBEXexcGood3 4 2 9" xfId="41105" xr:uid="{9F90BE44-CA6F-4D0B-AEB0-6948CAF25622}"/>
    <cellStyle name="SAPBEXexcGood3 4 3" xfId="2913" xr:uid="{00000000-0005-0000-0000-0000D9300000}"/>
    <cellStyle name="SAPBEXexcGood3 4 3 10" xfId="42294" xr:uid="{259DB3A5-2870-417C-ABF8-FFD1FA9A31C1}"/>
    <cellStyle name="SAPBEXexcGood3 4 3 11" xfId="46832" xr:uid="{C0DAB1F4-EA1A-4B87-A628-54059C4A5AD7}"/>
    <cellStyle name="SAPBEXexcGood3 4 3 12" xfId="49137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5" xr:uid="{2DAC89D9-0744-4C57-97D7-A27EDFC16D1D}"/>
    <cellStyle name="SAPBEXexcGood3 4 4" xfId="4591" xr:uid="{00000000-0005-0000-0000-0000E7300000}"/>
    <cellStyle name="SAPBEXexcGood3 4 4 10" xfId="45856" xr:uid="{5ABED894-2C21-411E-8551-9D01AF9E33E8}"/>
    <cellStyle name="SAPBEXexcGood3 4 4 11" xfId="48174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5" xr:uid="{1217B389-1FF5-4B25-8DD9-FE900A233483}"/>
    <cellStyle name="SAPBEXexcGood3 4 4 9" xfId="43666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7" xr:uid="{EED26B1E-1172-4580-84A1-28E9F80873AB}"/>
    <cellStyle name="SAPBEXexcGood3 5 13" xfId="39971" xr:uid="{9107E902-8250-442E-916B-4F66DEA6C759}"/>
    <cellStyle name="SAPBEXexcGood3 5 14" xfId="40054" xr:uid="{109AB056-1236-483A-9C65-9B6EA6C2E753}"/>
    <cellStyle name="SAPBEXexcGood3 5 15" xfId="40243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5" xr:uid="{6255E5FA-501F-4F2B-9CDC-6FD30C80D03E}"/>
    <cellStyle name="SAPBEXexcGood3 5 2 12" xfId="41106" xr:uid="{7F2FDA67-A66C-49A6-8765-D6F62AA2EAC2}"/>
    <cellStyle name="SAPBEXexcGood3 5 2 13" xfId="41190" xr:uid="{611ED26D-A3A6-45BB-B6B1-EDEF2662B1FF}"/>
    <cellStyle name="SAPBEXexcGood3 5 2 14" xfId="40244" xr:uid="{8A7B9477-D2EA-4DD4-BD11-4E6814058215}"/>
    <cellStyle name="SAPBEXexcGood3 5 2 2" xfId="2916" xr:uid="{00000000-0005-0000-0000-000003310000}"/>
    <cellStyle name="SAPBEXexcGood3 5 2 2 10" xfId="43669" xr:uid="{EDDA51FD-B3CD-4C5E-85BF-2CEFB329A29D}"/>
    <cellStyle name="SAPBEXexcGood3 5 2 2 11" xfId="45859" xr:uid="{B99872CD-F73B-4F4C-838F-FCF71CCD42D8}"/>
    <cellStyle name="SAPBEXexcGood3 5 2 2 12" xfId="48177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3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5" xr:uid="{C1ED3897-8BA7-4C25-A0BC-9614913E40EC}"/>
    <cellStyle name="SAPBEXexcGood3 5 3 11" xfId="44771" xr:uid="{7CBD869F-37CA-4ADF-A414-BB129063630C}"/>
    <cellStyle name="SAPBEXexcGood3 5 3 12" xfId="46833" xr:uid="{8D5509B8-7EBC-4917-8327-B02D7AB545AA}"/>
    <cellStyle name="SAPBEXexcGood3 5 3 13" xfId="49138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7" xr:uid="{292F2B0F-3853-4EC1-AC68-1CFF3E18FD49}"/>
    <cellStyle name="SAPBEXexcGood3 5 3 2 4" xfId="42455" xr:uid="{CA051E05-ED7D-4C6A-B768-204CEA48DD4A}"/>
    <cellStyle name="SAPBEXexcGood3 5 3 2 5" xfId="44923" xr:uid="{77BF4BCB-FF81-4FE5-B4A0-D51B505C2CDC}"/>
    <cellStyle name="SAPBEXexcGood3 5 3 2 6" xfId="46986" xr:uid="{A0725B82-BEF6-460B-A6F2-039FA9A62576}"/>
    <cellStyle name="SAPBEXexcGood3 5 3 2 7" xfId="49283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6" xr:uid="{27A3BC3A-1800-4A60-BAF0-04BB8FF8F979}"/>
    <cellStyle name="SAPBEXexcGood3 5 4" xfId="4589" xr:uid="{00000000-0005-0000-0000-000033310000}"/>
    <cellStyle name="SAPBEXexcGood3 5 4 10" xfId="45858" xr:uid="{5B296614-2982-4B4D-9435-89E90E385502}"/>
    <cellStyle name="SAPBEXexcGood3 5 4 11" xfId="48176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4" xr:uid="{35177293-A437-40A1-A82F-4CC133CFD979}"/>
    <cellStyle name="SAPBEXexcGood3 5 4 9" xfId="43668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6" xr:uid="{A7106D31-36FF-4F97-A43C-9B354BDA84CB}"/>
    <cellStyle name="SAPBEXexcGood3 6 13" xfId="39972" xr:uid="{6645EA06-C016-4CEE-BABD-A0236E2625ED}"/>
    <cellStyle name="SAPBEXexcGood3 6 14" xfId="40053" xr:uid="{A8069208-38CC-432E-9A3A-210EE02A4132}"/>
    <cellStyle name="SAPBEXexcGood3 6 15" xfId="41036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3" xr:uid="{0F79E94E-BABD-4DB1-80BE-1C53A205A6AB}"/>
    <cellStyle name="SAPBEXexcGood3 6 2 12" xfId="41107" xr:uid="{565E33D0-9552-4E9E-84DE-460A9B7FB8D5}"/>
    <cellStyle name="SAPBEXexcGood3 6 2 13" xfId="41189" xr:uid="{2E7B58DD-F3F2-4897-9980-7C9FBCF6651A}"/>
    <cellStyle name="SAPBEXexcGood3 6 2 14" xfId="38936" xr:uid="{ECD638B2-9A06-47D2-AAB6-BDF4FAA33EA2}"/>
    <cellStyle name="SAPBEXexcGood3 6 2 2" xfId="2918" xr:uid="{00000000-0005-0000-0000-00004B310000}"/>
    <cellStyle name="SAPBEXexcGood3 6 2 2 10" xfId="43671" xr:uid="{3930AFBE-7484-406A-A598-F06D490EC8ED}"/>
    <cellStyle name="SAPBEXexcGood3 6 2 2 11" xfId="45861" xr:uid="{57BA6F80-2055-43BF-93D6-F339128CB8E0}"/>
    <cellStyle name="SAPBEXexcGood3 6 2 2 12" xfId="48179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1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6" xr:uid="{378807C4-C25F-4038-B69B-BCA038772F0B}"/>
    <cellStyle name="SAPBEXexcGood3 6 3 11" xfId="44772" xr:uid="{4A57A4DF-2815-4CD2-92BF-65EB6F80DBBD}"/>
    <cellStyle name="SAPBEXexcGood3 6 3 12" xfId="46834" xr:uid="{C47522F9-67C1-4645-9887-B73B59B935EE}"/>
    <cellStyle name="SAPBEXexcGood3 6 3 13" xfId="49139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8" xr:uid="{E374C0F4-F09C-4EDE-BAA1-81EB3AA4B1DF}"/>
    <cellStyle name="SAPBEXexcGood3 6 3 2 4" xfId="42456" xr:uid="{B7B07346-B08E-4AC4-B006-0805D607C9B7}"/>
    <cellStyle name="SAPBEXexcGood3 6 3 2 5" xfId="44924" xr:uid="{0AA41A22-22C1-4A78-93FD-C5D29A210825}"/>
    <cellStyle name="SAPBEXexcGood3 6 3 2 6" xfId="46987" xr:uid="{6D5F909F-2ED8-4884-BEB9-B783E7B978BA}"/>
    <cellStyle name="SAPBEXexcGood3 6 3 2 7" xfId="49284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7" xr:uid="{020CB546-55C2-4BCC-B712-E4EBCDF2DCE3}"/>
    <cellStyle name="SAPBEXexcGood3 6 4" xfId="4587" xr:uid="{00000000-0005-0000-0000-00007B310000}"/>
    <cellStyle name="SAPBEXexcGood3 6 4 10" xfId="45860" xr:uid="{0396E721-300F-4161-BB62-C96384A6FA7B}"/>
    <cellStyle name="SAPBEXexcGood3 6 4 11" xfId="48178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2" xr:uid="{E540D0A0-C11C-4304-8E51-693FB1A322B1}"/>
    <cellStyle name="SAPBEXexcGood3 6 4 9" xfId="43670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4" xr:uid="{535F65E6-E1D7-44EF-855D-76D4191F92F8}"/>
    <cellStyle name="SAPBEXexcGood3 7 13" xfId="39973" xr:uid="{1A2A6EF4-0118-4020-88F8-3F4FC719464C}"/>
    <cellStyle name="SAPBEXexcGood3 7 14" xfId="40052" xr:uid="{042A86EC-BF96-4B1D-9AB3-F6E1BE37A00B}"/>
    <cellStyle name="SAPBEXexcGood3 7 15" xfId="41917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5" xr:uid="{7020C837-EFCD-4001-8C4D-276321FF425B}"/>
    <cellStyle name="SAPBEXexcGood3 7 2 12" xfId="41108" xr:uid="{32F819A5-957B-43BC-93C9-FC99C9B8EA3C}"/>
    <cellStyle name="SAPBEXexcGood3 7 2 13" xfId="41188" xr:uid="{FC477A3C-8821-4F5F-8FBB-AEF1AD24B90B}"/>
    <cellStyle name="SAPBEXexcGood3 7 2 14" xfId="39899" xr:uid="{501199EE-D511-4DE1-BD13-468B526058F5}"/>
    <cellStyle name="SAPBEXexcGood3 7 2 2" xfId="2920" xr:uid="{00000000-0005-0000-0000-000093310000}"/>
    <cellStyle name="SAPBEXexcGood3 7 2 2 10" xfId="43673" xr:uid="{C32268A2-2D22-407A-B97B-2C6D37CB301F}"/>
    <cellStyle name="SAPBEXexcGood3 7 2 2 11" xfId="45863" xr:uid="{7BFEAB93-5044-4B59-BECD-F24D2BFEA02B}"/>
    <cellStyle name="SAPBEXexcGood3 7 2 2 12" xfId="48181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9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7" xr:uid="{BD8DE54B-BF93-4684-B5AA-EC629CE2B70D}"/>
    <cellStyle name="SAPBEXexcGood3 7 3 11" xfId="44773" xr:uid="{B466EEDB-FDB7-4395-BF8E-FFCC24D1B425}"/>
    <cellStyle name="SAPBEXexcGood3 7 3 12" xfId="46835" xr:uid="{A6B3A152-F583-4683-A025-C5461BDA547D}"/>
    <cellStyle name="SAPBEXexcGood3 7 3 13" xfId="49140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9" xr:uid="{F95FE128-E364-46B3-AAB5-4EFEB16B202E}"/>
    <cellStyle name="SAPBEXexcGood3 7 3 2 4" xfId="42457" xr:uid="{0830DD91-5F97-4EE7-9714-1679408F2391}"/>
    <cellStyle name="SAPBEXexcGood3 7 3 2 5" xfId="44925" xr:uid="{7924CCF1-094F-4D50-92D3-59F1857D138F}"/>
    <cellStyle name="SAPBEXexcGood3 7 3 2 6" xfId="46988" xr:uid="{EF7AA850-6CEB-4B00-A224-E488E378D490}"/>
    <cellStyle name="SAPBEXexcGood3 7 3 2 7" xfId="49285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8" xr:uid="{51B0B5DB-3978-426F-B2E8-CB291E2DD816}"/>
    <cellStyle name="SAPBEXexcGood3 7 4" xfId="4585" xr:uid="{00000000-0005-0000-0000-0000C3310000}"/>
    <cellStyle name="SAPBEXexcGood3 7 4 10" xfId="45862" xr:uid="{29B903F4-4CD8-4968-9E81-1F4E68E64180}"/>
    <cellStyle name="SAPBEXexcGood3 7 4 11" xfId="48180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50" xr:uid="{130B3529-BE2E-4036-85A9-B88FC209FA61}"/>
    <cellStyle name="SAPBEXexcGood3 7 4 9" xfId="43672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4" xr:uid="{F364C82D-A03F-4324-99B3-6E3208A91432}"/>
    <cellStyle name="SAPBEXexcGood3 8 13" xfId="39974" xr:uid="{748F2E81-5EDE-4E59-B1ED-56B96AEA4302}"/>
    <cellStyle name="SAPBEXexcGood3 8 14" xfId="40051" xr:uid="{4AC08A70-9FF2-460E-B2F0-4290A732BC7F}"/>
    <cellStyle name="SAPBEXexcGood3 8 15" xfId="38937" xr:uid="{F4E094D0-94C3-4752-A3AC-A6B450554857}"/>
    <cellStyle name="SAPBEXexcGood3 8 2" xfId="739" xr:uid="{00000000-0005-0000-0000-0000D9310000}"/>
    <cellStyle name="SAPBEXexcGood3 8 2 10" xfId="44774" xr:uid="{4B82BB15-659F-437C-9002-1CE5A066790B}"/>
    <cellStyle name="SAPBEXexcGood3 8 2 11" xfId="46836" xr:uid="{2835A313-868B-4704-9A4C-E9A1E245FAF0}"/>
    <cellStyle name="SAPBEXexcGood3 8 2 12" xfId="49141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8" xr:uid="{26038A1F-6230-45CD-BDDE-944C0E9D6FB5}"/>
    <cellStyle name="SAPBEXexcGood3 8 2 2 4" xfId="44926" xr:uid="{97F33BC1-A2BE-4C31-8520-C42BC6C77DD1}"/>
    <cellStyle name="SAPBEXexcGood3 8 2 2 5" xfId="46989" xr:uid="{2A31AFF8-4316-45E7-8F01-70A03C0E55A1}"/>
    <cellStyle name="SAPBEXexcGood3 8 2 2 6" xfId="49286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8" xr:uid="{0FDEB6A2-CC78-43CC-A08F-7765F5239BA2}"/>
    <cellStyle name="SAPBEXexcGood3 8 3" xfId="2921" xr:uid="{00000000-0005-0000-0000-0000E2310000}"/>
    <cellStyle name="SAPBEXexcGood3 8 3 10" xfId="43674" xr:uid="{E2C7EC31-0B42-4707-8F28-DF08E7EC0240}"/>
    <cellStyle name="SAPBEXexcGood3 8 3 11" xfId="45864" xr:uid="{E81FF421-94C2-4CC6-90A3-DCA81358E239}"/>
    <cellStyle name="SAPBEXexcGood3 8 3 12" xfId="48182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8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2" xr:uid="{674AAE24-637C-433C-9667-FF6F1FE99269}"/>
    <cellStyle name="SAPBEXexcGood3 9 12" xfId="41109" xr:uid="{8C90E6ED-FF74-4937-86AB-3A2C3DAD032F}"/>
    <cellStyle name="SAPBEXexcGood3 9 13" xfId="41187" xr:uid="{89921950-893C-4DEE-B804-CE98E50B30BC}"/>
    <cellStyle name="SAPBEXexcGood3 9 14" xfId="39321" xr:uid="{394FFCE0-A813-44C8-9AE9-A817BACEFCFE}"/>
    <cellStyle name="SAPBEXexcGood3 9 2" xfId="2922" xr:uid="{00000000-0005-0000-0000-000005320000}"/>
    <cellStyle name="SAPBEXexcGood3 9 2 10" xfId="43675" xr:uid="{5C6E631F-4C4C-4BAE-93F6-17160AAE4437}"/>
    <cellStyle name="SAPBEXexcGood3 9 2 11" xfId="45865" xr:uid="{7E7ACA44-7670-4F4A-AC46-D93E8A73FC63}"/>
    <cellStyle name="SAPBEXexcGood3 9 2 12" xfId="48183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7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5" xr:uid="{5151B869-9AB8-488B-844B-ACE25B8F647B}"/>
    <cellStyle name="SAPBEXfilterDrill 17" xfId="44553" xr:uid="{A318EAE9-2388-4B6C-A7C2-20474E86D177}"/>
    <cellStyle name="SAPBEXfilterDrill 18" xfId="39768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6" xr:uid="{8037B2A7-1922-4511-B738-1C55BDC928FD}"/>
    <cellStyle name="SAPBEXfilterDrill 2 14" xfId="38302" xr:uid="{781E5C58-E1F5-41A2-8379-ACCA2C6271F9}"/>
    <cellStyle name="SAPBEXfilterDrill 2 15" xfId="40452" xr:uid="{674DAD28-F1E7-4AC1-90DB-91B4D2EFBAFC}"/>
    <cellStyle name="SAPBEXfilterDrill 2 16" xfId="40010" xr:uid="{A65D9F78-7573-4F0D-A07D-57FAE3CB573B}"/>
    <cellStyle name="SAPBEXfilterDrill 2 17" xfId="41229" xr:uid="{270DDDFB-A482-4390-A0EC-364E19CAA911}"/>
    <cellStyle name="SAPBEXfilterDrill 2 2" xfId="742" xr:uid="{00000000-0005-0000-0000-000046320000}"/>
    <cellStyle name="SAPBEXfilterDrill 2 2 10" xfId="39011" xr:uid="{30588DBF-106E-45E9-868C-2C34BF85815B}"/>
    <cellStyle name="SAPBEXfilterDrill 2 2 11" xfId="46698" xr:uid="{3E44ACEF-B1D9-4155-A469-04385F3423DD}"/>
    <cellStyle name="SAPBEXfilterDrill 2 2 12" xfId="49014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5" xr:uid="{926A97C7-E8D1-403B-8AD6-AEEC8BAACC94}"/>
    <cellStyle name="SAPBEXfilterDrill 2 3" xfId="1829" xr:uid="{00000000-0005-0000-0000-000054320000}"/>
    <cellStyle name="SAPBEXfilterDrill 2 3 10" xfId="39292" xr:uid="{ED1653C1-829A-4B22-B41E-71B3654595F0}"/>
    <cellStyle name="SAPBEXfilterDrill 2 3 11" xfId="43299" xr:uid="{90254785-39E4-4554-B976-3CE56CCD890A}"/>
    <cellStyle name="SAPBEXfilterDrill 2 3 12" xfId="45483" xr:uid="{8B9A3F39-D7ED-4D71-8696-37F86AA64A45}"/>
    <cellStyle name="SAPBEXfilterDrill 2 3 13" xfId="47805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5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5" xr:uid="{77DD7D55-84DF-42D3-8E1C-DE527BEA75DA}"/>
    <cellStyle name="SAPBEXfilterDrill 3 11" xfId="46837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60" xr:uid="{33623945-3528-4236-850A-3C31D9F2A9D8}"/>
    <cellStyle name="SAPBEXfilterDrill 3 9" xfId="42299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300" xr:uid="{27E1B850-1D7D-4808-9796-568EAFA460CC}"/>
    <cellStyle name="SAPBEXfilterDrill 4 12" xfId="44776" xr:uid="{0F8B182F-1502-4620-A314-362678BB2EFE}"/>
    <cellStyle name="SAPBEXfilterDrill 4 13" xfId="46838" xr:uid="{59FD514D-F94E-4A02-B4B5-5319958926D4}"/>
    <cellStyle name="SAPBEXfilterDrill 4 14" xfId="49142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1" xr:uid="{83292D68-A477-440F-8ED0-A60EE0665755}"/>
    <cellStyle name="SAPBEXfilterDrill 5 12" xfId="44777" xr:uid="{64B5C613-4DB0-40ED-BD39-9C34ED269CBB}"/>
    <cellStyle name="SAPBEXfilterDrill 5 13" xfId="46839" xr:uid="{9D5571BE-4B82-4FF6-A6CF-FC501D8F6772}"/>
    <cellStyle name="SAPBEXfilterDrill 5 14" xfId="49143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2" xr:uid="{C2488030-7B24-4AD2-BD71-921C4F24290F}"/>
    <cellStyle name="SAPBEXfilterDrill 6 12" xfId="44778" xr:uid="{C43391C7-33A2-4EE9-91D8-FEB2C8605B2A}"/>
    <cellStyle name="SAPBEXfilterDrill 6 13" xfId="46840" xr:uid="{28E343E7-FB06-4E28-AF4B-E9A2DAF6F9BA}"/>
    <cellStyle name="SAPBEXfilterDrill 6 14" xfId="49144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3" xr:uid="{CAB53281-F7B2-4C0D-9DDA-979A4E375D93}"/>
    <cellStyle name="SAPBEXfilterDrill 7 12" xfId="44779" xr:uid="{2CC02CA5-7B7B-4908-9C69-D381F252C14C}"/>
    <cellStyle name="SAPBEXfilterDrill 7 13" xfId="46841" xr:uid="{93992606-BD3D-4D50-96C5-0A6DA97050D0}"/>
    <cellStyle name="SAPBEXfilterDrill 7 14" xfId="49145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2" xr:uid="{CB09767F-BA46-4A45-8A33-3205812A3E73}"/>
    <cellStyle name="SAPBEXfilterDrill 8 11" xfId="47804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4" xr:uid="{CA696D6C-A8E9-430E-AF3C-55B5EF337D54}"/>
    <cellStyle name="SAPBEXfilterDrill 8 9" xfId="39293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6" xr:uid="{FE8006D7-591A-41E2-A921-F2EB7EFDFC6D}"/>
    <cellStyle name="SAPBEXfilterItem 2 13" xfId="38238" xr:uid="{203DDEED-8902-4CC6-BD0A-5141C8F9B948}"/>
    <cellStyle name="SAPBEXfilterItem 2 14" xfId="42047" xr:uid="{1D78532A-3FBE-45E6-BDC7-F5957C0E37E2}"/>
    <cellStyle name="SAPBEXfilterItem 2 15" xfId="41795" xr:uid="{788262F9-FCE0-47E7-AD60-E98E85729DC0}"/>
    <cellStyle name="SAPBEXfilterItem 2 16" xfId="41146" xr:uid="{3F537F8E-3450-4107-A6C0-B6F65E2D4A3A}"/>
    <cellStyle name="SAPBEXfilterItem 2 17" xfId="39040" xr:uid="{14DCA3DD-E5EF-42FD-BD8A-EB0863591720}"/>
    <cellStyle name="SAPBEXfilterItem 2 2" xfId="756" xr:uid="{00000000-0005-0000-0000-0000D9320000}"/>
    <cellStyle name="SAPBEXfilterItem 2 2 10" xfId="42304" xr:uid="{27C83556-F2EB-4644-A6E2-78D574458221}"/>
    <cellStyle name="SAPBEXfilterItem 2 2 11" xfId="46842" xr:uid="{E184FE39-866B-4C40-85FB-92E623FB6FFD}"/>
    <cellStyle name="SAPBEXfilterItem 2 2 12" xfId="49146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7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6" xr:uid="{D065E207-AFEC-4690-AD1A-3B7F59282E46}"/>
    <cellStyle name="SAPBEXfilterItem 2 3 4" xfId="39010" xr:uid="{55ED013F-1FE7-494A-BB00-2A908EEBB720}"/>
    <cellStyle name="SAPBEXfilterItem 2 3 5" xfId="46699" xr:uid="{569008A9-DEE7-4D20-B647-9FB8B827DF65}"/>
    <cellStyle name="SAPBEXfilterItem 2 3 6" xfId="49015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7" xr:uid="{E2D3AF34-193E-4791-A5E1-FC55F3EBB348}"/>
    <cellStyle name="SAPBEXfilterItem 2 4 4" xfId="39290" xr:uid="{428BF55B-0203-4C7D-A8A9-58128A0EACB7}"/>
    <cellStyle name="SAPBEXfilterItem 2 4 5" xfId="43301" xr:uid="{7F08B0D3-0F6A-4D11-98D3-FE8B5447522E}"/>
    <cellStyle name="SAPBEXfilterItem 2 4 6" xfId="45485" xr:uid="{8E3816E5-E383-46F6-9DA2-8862B085EF18}"/>
    <cellStyle name="SAPBEXfilterItem 2 4 7" xfId="47807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7" xr:uid="{19AD4566-B366-429B-BBB5-959795544EE9}"/>
    <cellStyle name="SAPBEXfilterItem 3 11" xfId="39009" xr:uid="{0EA0A437-0834-4461-928E-4529E6A8C974}"/>
    <cellStyle name="SAPBEXfilterItem 3 12" xfId="44512" xr:uid="{6CC82D77-DD0D-4B6A-8FA0-FFEE8DF8C34E}"/>
    <cellStyle name="SAPBEXfilterItem 3 13" xfId="46700" xr:uid="{5717A92E-2F62-4147-806F-542C2EC56AB8}"/>
    <cellStyle name="SAPBEXfilterItem 3 14" xfId="49016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6" xr:uid="{93ED8958-B194-4095-BE4D-F40A4C2BBF34}"/>
    <cellStyle name="SAPBEXfilterItem 4 11" xfId="46843" xr:uid="{D93C3A88-B10F-46D7-9D36-84B43FA88908}"/>
    <cellStyle name="SAPBEXfilterItem 4 12" xfId="49147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8" xr:uid="{DC2E5DD2-E99E-44DA-AA1E-33795A61FC50}"/>
    <cellStyle name="SAPBEXfilterItem 5" xfId="760" xr:uid="{00000000-0005-0000-0000-00000A330000}"/>
    <cellStyle name="SAPBEXfilterItem 5 10" xfId="42307" xr:uid="{39941213-A011-4346-B080-45C248879340}"/>
    <cellStyle name="SAPBEXfilterItem 5 11" xfId="44783" xr:uid="{1F48EC0F-72AD-4390-AF29-3913AEA67072}"/>
    <cellStyle name="SAPBEXfilterItem 5 12" xfId="46844" xr:uid="{416273A3-E0A6-4D2D-8427-37494F44FBDD}"/>
    <cellStyle name="SAPBEXfilterItem 5 13" xfId="49148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6" xr:uid="{86D4178E-8BD8-4B2C-B039-5B705485BB72}"/>
    <cellStyle name="SAPBEXfilterItem 6 3" xfId="39291" xr:uid="{ACDD26BA-6604-498D-A2F7-6F08EFFB8142}"/>
    <cellStyle name="SAPBEXfilterItem 6 4" xfId="45484" xr:uid="{D0D06EB4-1297-4DA7-A4AB-21C2931A0923}"/>
    <cellStyle name="SAPBEXfilterItem 6 5" xfId="47806" xr:uid="{BC902149-B35A-4C27-B669-0B4D3AAB0164}"/>
    <cellStyle name="SAPBEXfilterItem 7" xfId="41340" xr:uid="{6220765F-DC36-4776-B59B-1CB3705F977C}"/>
    <cellStyle name="SAPBEXfilterItem 8" xfId="43353" xr:uid="{B3356E82-020E-4866-8CC6-EECC69854E15}"/>
    <cellStyle name="SAPBEXfilterItem 9" xfId="44703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9" xr:uid="{AD30ECE0-EF27-4DF4-94DD-EB9DD744BC71}"/>
    <cellStyle name="SAPBEXfilterText 2 3 3" xfId="39288" xr:uid="{5140DED2-2C15-4323-A7A7-DACE9D51D11C}"/>
    <cellStyle name="SAPBEXfilterText 2 3 4" xfId="43303" xr:uid="{EA7FF68C-4913-4227-92CD-0628E502F357}"/>
    <cellStyle name="SAPBEXfilterText 2 3 5" xfId="45487" xr:uid="{4590A6D3-B4AA-450A-8268-1D6934866369}"/>
    <cellStyle name="SAPBEXfilterText 2 3 6" xfId="47809" xr:uid="{92C94142-C34F-42BB-8AB9-98FC487ACBA2}"/>
    <cellStyle name="SAPBEXfilterText 2 4" xfId="37906" xr:uid="{00000000-0005-0000-0000-00001B330000}"/>
    <cellStyle name="SAPBEXfilterText 2 5" xfId="38240" xr:uid="{74E02324-C1D3-423C-A908-B83AF8EFE78A}"/>
    <cellStyle name="SAPBEXfilterText 2 6" xfId="40204" xr:uid="{59987D09-AA0B-48C7-B477-94C18012642A}"/>
    <cellStyle name="SAPBEXfilterText 2 7" xfId="39820" xr:uid="{3D76B2CB-7E5E-42AA-92B2-E443C37FA07F}"/>
    <cellStyle name="SAPBEXfilterText 2 8" xfId="44551" xr:uid="{E4095D7A-E3B8-49BD-AD21-1774C3909202}"/>
    <cellStyle name="SAPBEXfilterText 2 9" xfId="43286" xr:uid="{B9CFD4F4-BD1C-47FA-9E99-AAB5B979F06E}"/>
    <cellStyle name="SAPBEXfilterText 3" xfId="764" xr:uid="{00000000-0005-0000-0000-00001C330000}"/>
    <cellStyle name="SAPBEXfilterText 3 10" xfId="41399" xr:uid="{6A47200D-AE5B-49F2-A163-3E0924737FB1}"/>
    <cellStyle name="SAPBEXfilterText 3 11" xfId="39007" xr:uid="{D118599D-8AB1-4E58-BA08-FEB6AF5D27C6}"/>
    <cellStyle name="SAPBEXfilterText 3 12" xfId="44514" xr:uid="{212BE511-302D-4EF7-9DCD-30F51D845900}"/>
    <cellStyle name="SAPBEXfilterText 3 13" xfId="46701" xr:uid="{20D9F5DD-6790-42DB-88CF-C92729491E4F}"/>
    <cellStyle name="SAPBEXfilterText 3 14" xfId="49017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10" xr:uid="{88C81381-31B8-4E7B-9B6A-36CF24B6AB3F}"/>
    <cellStyle name="SAPBEXfilterText 4 11" xfId="44786" xr:uid="{F3BF2687-9FC9-408E-835B-522CD421F2B3}"/>
    <cellStyle name="SAPBEXfilterText 4 12" xfId="46845" xr:uid="{34D74F7E-DACE-4FF8-B1D4-5890296EDB99}"/>
    <cellStyle name="SAPBEXfilterText 4 13" xfId="49149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3" xr:uid="{090A844C-674D-447C-ACE3-294D06540432}"/>
    <cellStyle name="SAPBEXformats 10 12" xfId="41110" xr:uid="{1D20ABAC-F076-4225-8318-939142A85C08}"/>
    <cellStyle name="SAPBEXformats 10 13" xfId="38276" xr:uid="{74599BAA-D050-4081-8FE0-3B138C5268A2}"/>
    <cellStyle name="SAPBEXformats 10 14" xfId="38206" xr:uid="{70A3486A-9E7D-4B00-92AD-CCBDC2FB82AB}"/>
    <cellStyle name="SAPBEXformats 10 2" xfId="2923" xr:uid="{00000000-0005-0000-0000-00003A330000}"/>
    <cellStyle name="SAPBEXformats 10 2 10" xfId="43676" xr:uid="{6193F4BE-F741-4F35-A1EB-01CB5C7C50D7}"/>
    <cellStyle name="SAPBEXformats 10 2 11" xfId="45866" xr:uid="{758FA998-5CF6-4333-8897-DEBC2C545781}"/>
    <cellStyle name="SAPBEXformats 10 2 12" xfId="48184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6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2" xr:uid="{FC153162-526B-4DB1-B18C-01BA18E1492E}"/>
    <cellStyle name="SAPBEXformats 11 12" xfId="39975" xr:uid="{28240E07-5091-4638-9EBD-91F77AEB9529}"/>
    <cellStyle name="SAPBEXformats 11 13" xfId="41186" xr:uid="{C2AB0354-3EBA-4749-A0DB-0C456B9BCD90}"/>
    <cellStyle name="SAPBEXformats 11 14" xfId="42308" xr:uid="{6654DCDE-72AF-49FC-8558-578E4FFFF022}"/>
    <cellStyle name="SAPBEXformats 11 2" xfId="2924" xr:uid="{00000000-0005-0000-0000-00005E330000}"/>
    <cellStyle name="SAPBEXformats 11 2 10" xfId="43677" xr:uid="{D7039C48-DBAD-44B5-82DC-0CD602F086C4}"/>
    <cellStyle name="SAPBEXformats 11 2 11" xfId="45867" xr:uid="{419B6932-E86B-401B-BB89-F2F08FAB5145}"/>
    <cellStyle name="SAPBEXformats 11 2 12" xfId="48185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5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50" xr:uid="{4DBAE7F0-201B-4A3F-B0F0-1161CE830D68}"/>
    <cellStyle name="SAPBEXformats 12 11" xfId="42038" xr:uid="{6A2F81C5-ABDD-452F-999E-2C15DF1D8D9A}"/>
    <cellStyle name="SAPBEXformats 12 2" xfId="4579" xr:uid="{00000000-0005-0000-0000-000081330000}"/>
    <cellStyle name="SAPBEXformats 12 2 10" xfId="45868" xr:uid="{1A95C672-30D9-4699-8C7C-75079ADC9973}"/>
    <cellStyle name="SAPBEXformats 12 2 11" xfId="48186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4" xr:uid="{D821C187-4B81-4B94-B386-54B775C0E9D6}"/>
    <cellStyle name="SAPBEXformats 12 2 9" xfId="43678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10" xr:uid="{A3468883-BECB-48BB-9208-03A3A744727E}"/>
    <cellStyle name="SAPBEXformats 12 9" xfId="41111" xr:uid="{F3F53BA3-BD7E-4473-AC7C-0E8E26AC0F09}"/>
    <cellStyle name="SAPBEXformats 13" xfId="2926" xr:uid="{00000000-0005-0000-0000-000098330000}"/>
    <cellStyle name="SAPBEXformats 13 10" xfId="41185" xr:uid="{15BF7D4C-E9E9-4B9F-9A33-76BC66981463}"/>
    <cellStyle name="SAPBEXformats 13 11" xfId="41037" xr:uid="{BCCA78D0-3006-4ABC-97FF-94E832393AC7}"/>
    <cellStyle name="SAPBEXformats 13 2" xfId="4578" xr:uid="{00000000-0005-0000-0000-000099330000}"/>
    <cellStyle name="SAPBEXformats 13 2 10" xfId="45869" xr:uid="{9E7DD4BB-677A-42EB-808B-314C5F7EE787}"/>
    <cellStyle name="SAPBEXformats 13 2 11" xfId="48187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3" xr:uid="{1B882025-3770-41AA-B294-81E0C15D35B1}"/>
    <cellStyle name="SAPBEXformats 13 2 9" xfId="43679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1" xr:uid="{2A646363-A875-4E76-BA5C-6A1F5CDF7790}"/>
    <cellStyle name="SAPBEXformats 13 9" xfId="39976" xr:uid="{361D16D1-7845-4F16-9E8B-E200FBEFB053}"/>
    <cellStyle name="SAPBEXformats 14" xfId="2927" xr:uid="{00000000-0005-0000-0000-0000B0330000}"/>
    <cellStyle name="SAPBEXformats 14 10" xfId="40049" xr:uid="{72B3B1DA-B96E-487D-8A9A-E501E6D5B6D8}"/>
    <cellStyle name="SAPBEXformats 14 11" xfId="43270" xr:uid="{9DF6AF95-7BA9-4CA8-BCFC-5426FE4D1B50}"/>
    <cellStyle name="SAPBEXformats 14 2" xfId="4577" xr:uid="{00000000-0005-0000-0000-0000B1330000}"/>
    <cellStyle name="SAPBEXformats 14 2 10" xfId="45870" xr:uid="{25246009-F70F-4F4A-8EBA-E072BA6EBE95}"/>
    <cellStyle name="SAPBEXformats 14 2 11" xfId="48188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2" xr:uid="{A41769C6-4A75-4671-8207-577C3D5C7E69}"/>
    <cellStyle name="SAPBEXformats 14 2 9" xfId="43680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1" xr:uid="{2C5C14EA-C02E-4A8F-8832-BDE088672FBE}"/>
    <cellStyle name="SAPBEXformats 14 9" xfId="41112" xr:uid="{B58879AE-358B-4B9F-8740-B8BB37B64DB5}"/>
    <cellStyle name="SAPBEXformats 15" xfId="2928" xr:uid="{00000000-0005-0000-0000-0000C8330000}"/>
    <cellStyle name="SAPBEXformats 15 10" xfId="41184" xr:uid="{5F402079-F5FC-419C-B014-852CA4EF9E2D}"/>
    <cellStyle name="SAPBEXformats 15 11" xfId="38938" xr:uid="{E8F7DF27-76B7-4090-9A55-9B5850BC0472}"/>
    <cellStyle name="SAPBEXformats 15 2" xfId="4576" xr:uid="{00000000-0005-0000-0000-0000C9330000}"/>
    <cellStyle name="SAPBEXformats 15 2 10" xfId="45871" xr:uid="{AE0E3376-2E5E-40F6-A42B-196D6EC97C85}"/>
    <cellStyle name="SAPBEXformats 15 2 11" xfId="48189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1" xr:uid="{17374C8E-C012-439F-B642-1BEEC52A1F4C}"/>
    <cellStyle name="SAPBEXformats 15 2 9" xfId="43681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70" xr:uid="{EBE0FD73-022C-4047-91ED-E129EB9F336D}"/>
    <cellStyle name="SAPBEXformats 15 9" xfId="39977" xr:uid="{069A4C36-D3C5-4CED-92F1-CA35D5408334}"/>
    <cellStyle name="SAPBEXformats 16" xfId="2929" xr:uid="{00000000-0005-0000-0000-0000E0330000}"/>
    <cellStyle name="SAPBEXformats 16 10" xfId="40048" xr:uid="{E1E1E24B-92E8-465E-B0C8-24B0B919F7B2}"/>
    <cellStyle name="SAPBEXformats 16 11" xfId="39900" xr:uid="{E366F6B8-DDC7-4A32-93EB-87CBA6E1E2DC}"/>
    <cellStyle name="SAPBEXformats 16 2" xfId="4575" xr:uid="{00000000-0005-0000-0000-0000E1330000}"/>
    <cellStyle name="SAPBEXformats 16 2 10" xfId="45872" xr:uid="{97180C0E-85FA-4E7E-8B1C-9CEA21D4FBC6}"/>
    <cellStyle name="SAPBEXformats 16 2 11" xfId="48190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40" xr:uid="{22D8A57B-CB33-4172-860B-4D5784168CBD}"/>
    <cellStyle name="SAPBEXformats 16 2 9" xfId="43682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8" xr:uid="{ACB7F037-BAA0-493B-9341-BF2EB03FE5F8}"/>
    <cellStyle name="SAPBEXformats 16 9" xfId="41113" xr:uid="{17E68AF9-2B12-4C5D-94FC-C92024E1918D}"/>
    <cellStyle name="SAPBEXformats 17" xfId="2930" xr:uid="{00000000-0005-0000-0000-0000F8330000}"/>
    <cellStyle name="SAPBEXformats 17 10" xfId="40047" xr:uid="{21EBD6B0-1539-46D8-815B-172CB2A2E0AE}"/>
    <cellStyle name="SAPBEXformats 17 11" xfId="38939" xr:uid="{83F7C4D7-9BEB-4F41-BAE4-711220997054}"/>
    <cellStyle name="SAPBEXformats 17 2" xfId="4574" xr:uid="{00000000-0005-0000-0000-0000F9330000}"/>
    <cellStyle name="SAPBEXformats 17 2 10" xfId="45873" xr:uid="{44285E9A-3A27-4767-8D3E-840E658292E1}"/>
    <cellStyle name="SAPBEXformats 17 2 11" xfId="48191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9" xr:uid="{81313CEA-6C64-46AD-8C79-8C4F35422B08}"/>
    <cellStyle name="SAPBEXformats 17 2 9" xfId="43683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9" xr:uid="{0B1BAC16-4414-4FE1-8E8F-3BFEA8AE258F}"/>
    <cellStyle name="SAPBEXformats 17 9" xfId="39978" xr:uid="{F0C26C5C-20B5-41BB-917B-F47AB842C262}"/>
    <cellStyle name="SAPBEXformats 18" xfId="2912" xr:uid="{00000000-0005-0000-0000-000010340000}"/>
    <cellStyle name="SAPBEXformats 18 10" xfId="45488" xr:uid="{DB59BC2D-B0AA-4069-9E1C-DE325DBC5209}"/>
    <cellStyle name="SAPBEXformats 18 11" xfId="47810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30" xr:uid="{9E3B89F6-884B-4DB4-9DB7-884952C6C9C1}"/>
    <cellStyle name="SAPBEXformats 18 9" xfId="39287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6" xr:uid="{97052757-F0E3-42E7-94CA-F77CEDCE9B8E}"/>
    <cellStyle name="SAPBEXformats 2 16" xfId="41130" xr:uid="{57E6B0F4-9308-4D17-8F59-DA38FC660E39}"/>
    <cellStyle name="SAPBEXformats 2 17" xfId="43351" xr:uid="{A92430B4-8EC5-4858-BFE3-D5D808D38A78}"/>
    <cellStyle name="SAPBEXformats 2 18" xfId="44705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9" xr:uid="{D6C71202-6A8E-4FD8-85F8-4A839A1EF15C}"/>
    <cellStyle name="SAPBEXformats 2 2 13" xfId="41114" xr:uid="{CA3C6DA3-C50E-4BA8-85E5-FB8753778CEF}"/>
    <cellStyle name="SAPBEXformats 2 2 14" xfId="41182" xr:uid="{669BDD06-B371-4ED6-A774-EF203C51C296}"/>
    <cellStyle name="SAPBEXformats 2 2 15" xfId="40084" xr:uid="{EC7599B2-C255-4DDC-9743-534F501C01A9}"/>
    <cellStyle name="SAPBEXformats 2 2 2" xfId="770" xr:uid="{00000000-0005-0000-0000-000029340000}"/>
    <cellStyle name="SAPBEXformats 2 2 2 10" xfId="39005" xr:uid="{CDD2E581-CC1C-493A-8968-FB142C773A2F}"/>
    <cellStyle name="SAPBEXformats 2 2 2 11" xfId="46703" xr:uid="{55915447-2490-47E0-B21E-BB02C6AF43F0}"/>
    <cellStyle name="SAPBEXformats 2 2 2 12" xfId="49019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1" xr:uid="{41B9C3F1-8C96-460B-AC9A-F23F77E2E3BF}"/>
    <cellStyle name="SAPBEXformats 2 2 3" xfId="2932" xr:uid="{00000000-0005-0000-0000-000037340000}"/>
    <cellStyle name="SAPBEXformats 2 2 3 10" xfId="39006" xr:uid="{25D07721-37CB-4369-A7BA-725FF4A893B7}"/>
    <cellStyle name="SAPBEXformats 2 2 3 11" xfId="46702" xr:uid="{987EFBE9-A28E-484B-8B97-A7DBF37E8B35}"/>
    <cellStyle name="SAPBEXformats 2 2 3 12" xfId="49018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400" xr:uid="{A4501577-E3C7-4213-83C2-97E5A439E2EF}"/>
    <cellStyle name="SAPBEXformats 2 2 4" xfId="4572" xr:uid="{00000000-0005-0000-0000-000045340000}"/>
    <cellStyle name="SAPBEXformats 2 2 4 10" xfId="45874" xr:uid="{201B9AB2-463B-4366-9845-CD37A7187B1A}"/>
    <cellStyle name="SAPBEXformats 2 2 4 11" xfId="48192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8" xr:uid="{727886EB-5143-44E9-8055-F93859CAA128}"/>
    <cellStyle name="SAPBEXformats 2 2 4 9" xfId="43684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1" xr:uid="{DD5EBC09-AF6E-4F12-9FB4-822EC0AAC94A}"/>
    <cellStyle name="SAPBEXformats 2 3 11" xfId="45574" xr:uid="{9D1D08E2-F932-4B2C-ADAF-DCABAF2B2031}"/>
    <cellStyle name="SAPBEXformats 2 3 12" xfId="47894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6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9" xr:uid="{06D8AC59-0964-435A-8DBE-BD3E095FBD8E}"/>
    <cellStyle name="SAPBEXformats 25" xfId="44838" xr:uid="{71D54F0D-CA8A-46C5-B173-C9EABCF9DF28}"/>
    <cellStyle name="SAPBEXformats 26" xfId="45458" xr:uid="{54AB9D05-990F-43E8-8C40-171766DC7E00}"/>
    <cellStyle name="SAPBEXformats 3" xfId="771" xr:uid="{00000000-0005-0000-0000-000096340000}"/>
    <cellStyle name="SAPBEXformats 3 10" xfId="38243" xr:uid="{AD401A67-88DC-409A-8707-F523028D67FE}"/>
    <cellStyle name="SAPBEXformats 3 11" xfId="41946" xr:uid="{878C5090-AF59-404D-AD59-D2941EC83D86}"/>
    <cellStyle name="SAPBEXformats 3 12" xfId="41145" xr:uid="{7BE1F78F-F2DD-4BCE-8DBD-813E4009B69F}"/>
    <cellStyle name="SAPBEXformats 3 13" xfId="39329" xr:uid="{D4908D4E-242F-4C80-9E75-CD4F6284CF17}"/>
    <cellStyle name="SAPBEXformats 3 2" xfId="772" xr:uid="{00000000-0005-0000-0000-000097340000}"/>
    <cellStyle name="SAPBEXformats 3 2 10" xfId="40046" xr:uid="{6D730A67-560F-4FCB-BD22-45DF208210AC}"/>
    <cellStyle name="SAPBEXformats 3 2 11" xfId="41038" xr:uid="{A1A825A2-5AD6-4584-9854-371FB5656227}"/>
    <cellStyle name="SAPBEXformats 3 2 2" xfId="4570" xr:uid="{00000000-0005-0000-0000-000098340000}"/>
    <cellStyle name="SAPBEXformats 3 2 2 10" xfId="45875" xr:uid="{A7D65FA9-1F3F-477B-AEBA-C636B747CF12}"/>
    <cellStyle name="SAPBEXformats 3 2 2 11" xfId="48193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7" xr:uid="{996B457D-FE49-4E0D-9952-57606D6C2B8A}"/>
    <cellStyle name="SAPBEXformats 3 2 2 9" xfId="43685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8" xr:uid="{82979F86-03E6-4B16-8017-DA81B66F60DE}"/>
    <cellStyle name="SAPBEXformats 3 2 9" xfId="39979" xr:uid="{E8FCF80A-F8E1-4C3D-9E8C-480CBDB6D957}"/>
    <cellStyle name="SAPBEXformats 3 3" xfId="4571" xr:uid="{00000000-0005-0000-0000-0000AF340000}"/>
    <cellStyle name="SAPBEXformats 3 3 10" xfId="45489" xr:uid="{F45E8430-06A5-4419-BD22-CC0F6984B2B3}"/>
    <cellStyle name="SAPBEXformats 3 3 11" xfId="47811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1" xr:uid="{F81A5BB1-6A42-4429-9A38-6FC4D3532B98}"/>
    <cellStyle name="SAPBEXformats 3 3 9" xfId="39286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3" xr:uid="{00B2731E-F10C-4339-AEA6-774131FC4D08}"/>
    <cellStyle name="SAPBEXformats 4 15" xfId="43348" xr:uid="{7EFEB1B2-EB25-4340-96D5-FFB52B88B77F}"/>
    <cellStyle name="SAPBEXformats 4 16" xfId="40096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6" xr:uid="{F9831889-9C5C-4D96-B4F7-2482DEEEBB70}"/>
    <cellStyle name="SAPBEXformats 4 2 13" xfId="41115" xr:uid="{EC0A9CE1-FA31-45EA-A72A-D88F98C93C68}"/>
    <cellStyle name="SAPBEXformats 4 2 14" xfId="39033" xr:uid="{DD960D10-7433-4766-B744-C015E2A8E536}"/>
    <cellStyle name="SAPBEXformats 4 2 15" xfId="38940" xr:uid="{BC663D47-8FB0-424B-AAA7-FD9F2160FCF4}"/>
    <cellStyle name="SAPBEXformats 4 2 2" xfId="2934" xr:uid="{00000000-0005-0000-0000-0000D1340000}"/>
    <cellStyle name="SAPBEXformats 4 2 2 10" xfId="42311" xr:uid="{F1EAD6BD-CE44-49EE-88DF-CE837436D528}"/>
    <cellStyle name="SAPBEXformats 4 2 2 11" xfId="46846" xr:uid="{36D429B0-C7D1-4085-892D-F1AB1CECFA18}"/>
    <cellStyle name="SAPBEXformats 4 2 2 12" xfId="49150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2" xr:uid="{BCB17D6F-5450-4E61-8EDA-59775B9EF43C}"/>
    <cellStyle name="SAPBEXformats 4 2 3" xfId="3156" xr:uid="{00000000-0005-0000-0000-0000DF340000}"/>
    <cellStyle name="SAPBEXformats 4 2 3 10" xfId="45876" xr:uid="{C3D114AF-6F22-4DD4-9FDA-B8C02EC67C63}"/>
    <cellStyle name="SAPBEXformats 4 2 3 11" xfId="48194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6" xr:uid="{66A3A463-0191-41DB-AE85-B9E7C7B587FA}"/>
    <cellStyle name="SAPBEXformats 4 2 3 9" xfId="43686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5" xr:uid="{505A2E93-1225-4478-9327-25180E8B5066}"/>
    <cellStyle name="SAPBEXformats 4 3 11" xfId="45490" xr:uid="{2E56F90F-04A5-4134-985F-48D44B0EB0D3}"/>
    <cellStyle name="SAPBEXformats 4 3 12" xfId="47812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5" xr:uid="{55D26380-39BC-437A-98D3-EB66DFFE92DA}"/>
    <cellStyle name="SAPBEXformats 5 14" xfId="41338" xr:uid="{89903FCE-F2F2-4EEB-B42C-D04AF2A6BB39}"/>
    <cellStyle name="SAPBEXformats 5 15" xfId="40268" xr:uid="{67DE08CE-558B-47A6-9E7F-42BF00CBB275}"/>
    <cellStyle name="SAPBEXformats 5 16" xfId="44704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7" xr:uid="{91A6CCCB-B829-48B3-BC60-0300E072138F}"/>
    <cellStyle name="SAPBEXformats 5 2 12" xfId="39980" xr:uid="{C0AECB7E-5DD0-4A5C-ADA2-66E4F7BC3B36}"/>
    <cellStyle name="SAPBEXformats 5 2 13" xfId="41181" xr:uid="{872D0642-0534-4573-A3DB-7CAAF52E1EC2}"/>
    <cellStyle name="SAPBEXformats 5 2 14" xfId="41918" xr:uid="{4FBFD309-353A-48FF-AC5B-0B9614B21C48}"/>
    <cellStyle name="SAPBEXformats 5 2 2" xfId="2936" xr:uid="{00000000-0005-0000-0000-000030350000}"/>
    <cellStyle name="SAPBEXformats 5 2 2 10" xfId="43687" xr:uid="{D69FA4AD-B5E2-40DB-8817-F4F713BF1DA7}"/>
    <cellStyle name="SAPBEXformats 5 2 2 11" xfId="45877" xr:uid="{1B2590CE-18ED-45E9-B47F-EA84985D94DF}"/>
    <cellStyle name="SAPBEXformats 5 2 2 12" xfId="48195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8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2" xr:uid="{8240C0AB-9BBA-43A6-A9C7-DB9B95A7CAC8}"/>
    <cellStyle name="SAPBEXformats 5 3 12" xfId="44788" xr:uid="{85BC7FFD-0B82-4D5B-BEEA-D7F4FAB33118}"/>
    <cellStyle name="SAPBEXformats 5 3 13" xfId="46847" xr:uid="{C8C53D86-0514-4ADF-862A-21654C689ED3}"/>
    <cellStyle name="SAPBEXformats 5 3 14" xfId="49151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1" xr:uid="{A9646777-9E1A-4A27-930A-51035BB32F25}"/>
    <cellStyle name="SAPBEXformats 5 3 2 4" xfId="42459" xr:uid="{003BA6CE-5B29-4303-88E6-51BBC6C5A760}"/>
    <cellStyle name="SAPBEXformats 5 3 2 5" xfId="44927" xr:uid="{26EF5576-3623-4215-97F8-9813EDD7C800}"/>
    <cellStyle name="SAPBEXformats 5 3 2 6" xfId="46990" xr:uid="{0895EA8D-2013-4C91-B712-3906262B7D1C}"/>
    <cellStyle name="SAPBEXformats 5 3 2 7" xfId="49287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1" xr:uid="{B846FA5B-21E4-4E3B-898F-214B71C86132}"/>
    <cellStyle name="SAPBEXformats 5 4 11" xfId="47813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3" xr:uid="{D75300A7-1FAB-472C-A3D9-A1E88DC39B1D}"/>
    <cellStyle name="SAPBEXformats 5 4 9" xfId="39284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7" xr:uid="{92427914-2444-4EB1-912E-A343BE6A2DF9}"/>
    <cellStyle name="SAPBEXformats 6 13" xfId="41116" xr:uid="{C963199B-ACAF-4885-8425-9D512A9FD9BD}"/>
    <cellStyle name="SAPBEXformats 6 14" xfId="44570" xr:uid="{7F6F258F-C908-4267-B4F2-E8161A0F96DC}"/>
    <cellStyle name="SAPBEXformats 6 15" xfId="39901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6" xr:uid="{1366F77B-1F02-4986-B796-363C9F24A62C}"/>
    <cellStyle name="SAPBEXformats 6 2 12" xfId="39981" xr:uid="{E8FB715F-0BB4-40B3-BAFD-2DD14BB899AF}"/>
    <cellStyle name="SAPBEXformats 6 2 13" xfId="40045" xr:uid="{E8579855-DB12-4823-833E-995AC4A56AAB}"/>
    <cellStyle name="SAPBEXformats 6 2 14" xfId="38941" xr:uid="{9B606BC7-F4FF-4259-A0B7-C9641DBFFEE2}"/>
    <cellStyle name="SAPBEXformats 6 2 2" xfId="2938" xr:uid="{00000000-0005-0000-0000-00007A350000}"/>
    <cellStyle name="SAPBEXformats 6 2 2 10" xfId="43689" xr:uid="{E4AD7048-AB99-48C0-A75A-D7CFA17966C0}"/>
    <cellStyle name="SAPBEXformats 6 2 2 11" xfId="45879" xr:uid="{8D8C13BA-E149-41B8-A74C-F870F1051ED4}"/>
    <cellStyle name="SAPBEXformats 6 2 2 12" xfId="48197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6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3" xr:uid="{0376942A-DE63-43FD-857F-F2CC2DBBEAF3}"/>
    <cellStyle name="SAPBEXformats 6 3 11" xfId="44789" xr:uid="{134C57B4-8414-423D-B827-6DDB76183D23}"/>
    <cellStyle name="SAPBEXformats 6 3 12" xfId="46848" xr:uid="{A5AF9C06-E439-46DE-9666-6A944D548C52}"/>
    <cellStyle name="SAPBEXformats 6 3 13" xfId="49152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2" xr:uid="{529F14D2-F721-4CE4-81C7-38271D9F1397}"/>
    <cellStyle name="SAPBEXformats 6 3 2 4" xfId="42460" xr:uid="{DB15D81B-E7F8-411C-B7E8-C523FEB3C48F}"/>
    <cellStyle name="SAPBEXformats 6 3 2 5" xfId="44928" xr:uid="{DB231A1E-9A7D-4F81-99ED-F5A0CCEC6C04}"/>
    <cellStyle name="SAPBEXformats 6 3 2 6" xfId="46991" xr:uid="{A8DD62A2-8F18-482A-8AD6-FFFDBB6B79B5}"/>
    <cellStyle name="SAPBEXformats 6 3 2 7" xfId="49288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4" xr:uid="{38686D8C-8D80-4E83-9A3F-351A81F992B5}"/>
    <cellStyle name="SAPBEXformats 6 4" xfId="4567" xr:uid="{00000000-0005-0000-0000-0000AA350000}"/>
    <cellStyle name="SAPBEXformats 6 4 10" xfId="45878" xr:uid="{7E631523-8920-4588-9681-48C44251E55F}"/>
    <cellStyle name="SAPBEXformats 6 4 11" xfId="48196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7" xr:uid="{6CD2D2A0-AB0E-467A-9650-C1F0DDC09F66}"/>
    <cellStyle name="SAPBEXformats 6 4 9" xfId="43688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4" xr:uid="{24E587AB-DB37-4B2F-B00F-6BE2E65B2B31}"/>
    <cellStyle name="SAPBEXformats 7 13" xfId="41117" xr:uid="{FE3F7AF9-68A9-4EEE-A83D-B380DF44138E}"/>
    <cellStyle name="SAPBEXformats 7 14" xfId="41180" xr:uid="{A5505315-CF35-40F1-A53B-2AA54A97CF19}"/>
    <cellStyle name="SAPBEXformats 7 15" xfId="44697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5" xr:uid="{03AA716C-A23F-4C1C-901F-03F9DE69FF97}"/>
    <cellStyle name="SAPBEXformats 7 2 12" xfId="39982" xr:uid="{A03C228D-DB67-4229-9403-67D65224BCFF}"/>
    <cellStyle name="SAPBEXformats 7 2 13" xfId="40044" xr:uid="{E99F2025-815C-4864-B126-7508B22A523B}"/>
    <cellStyle name="SAPBEXformats 7 2 14" xfId="42039" xr:uid="{55E74ACE-C4F5-466A-B2E0-A73187007799}"/>
    <cellStyle name="SAPBEXformats 7 2 2" xfId="2940" xr:uid="{00000000-0005-0000-0000-0000C2350000}"/>
    <cellStyle name="SAPBEXformats 7 2 2 10" xfId="43691" xr:uid="{3F758484-41EB-40BB-85A1-C007E900D490}"/>
    <cellStyle name="SAPBEXformats 7 2 2 11" xfId="45881" xr:uid="{BF5F06ED-A3F1-4319-9B66-2A6EAA0C250C}"/>
    <cellStyle name="SAPBEXformats 7 2 2 12" xfId="48199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4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4" xr:uid="{7F2F6E28-BA3A-4690-A491-34109897978F}"/>
    <cellStyle name="SAPBEXformats 7 3 11" xfId="44790" xr:uid="{E99A7D29-7BC4-4BB6-BCAC-525DD02D9C32}"/>
    <cellStyle name="SAPBEXformats 7 3 12" xfId="46849" xr:uid="{AE32E7F5-BDD5-49DA-B99B-BC6B7BA3AC03}"/>
    <cellStyle name="SAPBEXformats 7 3 13" xfId="49153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3" xr:uid="{972FFC0C-A3E2-47D6-815F-80E43A14DE56}"/>
    <cellStyle name="SAPBEXformats 7 3 2 4" xfId="42461" xr:uid="{D99D832E-5132-4DAD-91FC-6A3E01B33692}"/>
    <cellStyle name="SAPBEXformats 7 3 2 5" xfId="44929" xr:uid="{4E3429EE-F25B-4F9D-BD7B-69BD2EAE1F10}"/>
    <cellStyle name="SAPBEXformats 7 3 2 6" xfId="46992" xr:uid="{1D0AF035-5F05-4141-89FF-E98C5BD459CA}"/>
    <cellStyle name="SAPBEXformats 7 3 2 7" xfId="49289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5" xr:uid="{EB2471E6-2900-42EE-BEEA-D9CF28EEF514}"/>
    <cellStyle name="SAPBEXformats 7 4" xfId="3163" xr:uid="{00000000-0005-0000-0000-0000F2350000}"/>
    <cellStyle name="SAPBEXformats 7 4 10" xfId="45880" xr:uid="{4D4A29EA-BA3A-42A7-864A-9694A30BDD40}"/>
    <cellStyle name="SAPBEXformats 7 4 11" xfId="48198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5" xr:uid="{9F9B0703-634A-4E0F-8E10-4BBAB7F27AD4}"/>
    <cellStyle name="SAPBEXformats 7 4 9" xfId="43690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5" xr:uid="{65010DEF-4A20-4DB8-B193-5EC380037BF8}"/>
    <cellStyle name="SAPBEXformats 8 13" xfId="41118" xr:uid="{B386CB89-4502-44E2-97AE-4E532DA1B4E3}"/>
    <cellStyle name="SAPBEXformats 8 14" xfId="41179" xr:uid="{D6AAFEFB-5AEF-4F4E-A3E5-EE38AFA02753}"/>
    <cellStyle name="SAPBEXformats 8 15" xfId="41219" xr:uid="{3E9DE7A3-72D4-4581-83ED-DE2535E5612F}"/>
    <cellStyle name="SAPBEXformats 8 2" xfId="783" xr:uid="{00000000-0005-0000-0000-000008360000}"/>
    <cellStyle name="SAPBEXformats 8 2 10" xfId="44791" xr:uid="{DC36784A-214F-48B2-84BF-48860FDDF8CA}"/>
    <cellStyle name="SAPBEXformats 8 2 11" xfId="46850" xr:uid="{A255EC52-24F2-435C-AB93-D16C9FDC973C}"/>
    <cellStyle name="SAPBEXformats 8 2 12" xfId="49154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2" xr:uid="{882664F5-C311-48CA-9ADF-5558E48E786C}"/>
    <cellStyle name="SAPBEXformats 8 2 2 4" xfId="44930" xr:uid="{4AF6ECF7-1E0F-4AFA-9262-F7C0C3D5C820}"/>
    <cellStyle name="SAPBEXformats 8 2 2 5" xfId="46993" xr:uid="{B9BD87DE-76E8-4301-A516-468F9412ACD6}"/>
    <cellStyle name="SAPBEXformats 8 2 2 6" xfId="49290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5" xr:uid="{F93FED3D-78D2-4D39-AFEC-302A21F4C910}"/>
    <cellStyle name="SAPBEXformats 8 3" xfId="2941" xr:uid="{00000000-0005-0000-0000-000011360000}"/>
    <cellStyle name="SAPBEXformats 8 3 10" xfId="43692" xr:uid="{637ED0A2-BA7D-4E69-8A8E-64A1A4F401E5}"/>
    <cellStyle name="SAPBEXformats 8 3 11" xfId="45882" xr:uid="{A250C021-ACE0-46EE-AC35-34AFA4CC269C}"/>
    <cellStyle name="SAPBEXformats 8 3 12" xfId="48200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3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4" xr:uid="{6A7E3272-3135-42DB-A188-D1177D18A026}"/>
    <cellStyle name="SAPBEXformats 9 12" xfId="39983" xr:uid="{18309EC1-C1AF-4D0D-9254-5F1151EAFB35}"/>
    <cellStyle name="SAPBEXformats 9 13" xfId="40043" xr:uid="{728A159D-51F6-4B7C-957B-AB5803F2A168}"/>
    <cellStyle name="SAPBEXformats 9 14" xfId="40085" xr:uid="{74FE45F7-00F1-417F-91EA-E61EBF8FC6A0}"/>
    <cellStyle name="SAPBEXformats 9 2" xfId="2942" xr:uid="{00000000-0005-0000-0000-000034360000}"/>
    <cellStyle name="SAPBEXformats 9 2 10" xfId="43693" xr:uid="{4E5B4225-ABE9-4315-9A20-F3A1E3D19425}"/>
    <cellStyle name="SAPBEXformats 9 2 11" xfId="45883" xr:uid="{B191BD33-6895-45B5-91AD-6F614FB3BFEB}"/>
    <cellStyle name="SAPBEXformats 9 2 12" xfId="48201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2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4" xr:uid="{BC2CEBE7-05BC-495E-9E58-2A2D127484AC}"/>
    <cellStyle name="SAPBEXheaderItem 10 3" xfId="39283" xr:uid="{4183A3DC-44F3-4B67-82AC-6D0006E1BDA7}"/>
    <cellStyle name="SAPBEXheaderItem 10 4" xfId="45492" xr:uid="{F8480767-A001-403A-9A45-508905DB4301}"/>
    <cellStyle name="SAPBEXheaderItem 10 5" xfId="47814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5" xr:uid="{51992D6D-0932-4EA3-A411-15DB8FBDAD67}"/>
    <cellStyle name="SAPBEXheaderItem 14" xfId="44836" xr:uid="{51F5F265-EBE9-4124-A0EF-942A0EA779C5}"/>
    <cellStyle name="SAPBEXheaderItem 15" xfId="44878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5" xr:uid="{690DDAD4-A9CA-48BA-BC06-5D02CAF9D650}"/>
    <cellStyle name="SAPBEXheaderItem 2 15" xfId="43347" xr:uid="{1E947988-6DE4-46BA-9501-80077268E0D3}"/>
    <cellStyle name="SAPBEXheaderItem 2 16" xfId="43387" xr:uid="{BB74A6CE-2A30-409C-AA2A-ACA0F3182963}"/>
    <cellStyle name="SAPBEXheaderItem 2 2" xfId="788" xr:uid="{00000000-0005-0000-0000-000077360000}"/>
    <cellStyle name="SAPBEXheaderItem 2 2 10" xfId="39003" xr:uid="{8C9A3B54-A6AE-423B-906A-35F4D85F6025}"/>
    <cellStyle name="SAPBEXheaderItem 2 2 11" xfId="46705" xr:uid="{D6033907-1209-4E30-8C61-7EAF8CC660C5}"/>
    <cellStyle name="SAPBEXheaderItem 2 2 12" xfId="49021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4" xr:uid="{DB291803-3E98-45FF-A88D-4ECD79EDB00B}"/>
    <cellStyle name="SAPBEXheaderItem 2 3 11" xfId="44517" xr:uid="{104A90DA-3A83-495B-9648-08298EB2AB4C}"/>
    <cellStyle name="SAPBEXheaderItem 2 3 12" xfId="46704" xr:uid="{BE0FCB36-C285-41F5-B186-A21F759CA5B8}"/>
    <cellStyle name="SAPBEXheaderItem 2 3 13" xfId="49020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2" xr:uid="{49306B9E-5D4D-4009-A65D-FFECFFD1C8FF}"/>
    <cellStyle name="SAPBEXheaderItem 2 4" xfId="1846" xr:uid="{00000000-0005-0000-0000-00008F360000}"/>
    <cellStyle name="SAPBEXheaderItem 2 4 10" xfId="39282" xr:uid="{CE1ECAA0-2210-4B9C-A876-37BA060045A0}"/>
    <cellStyle name="SAPBEXheaderItem 2 4 11" xfId="45493" xr:uid="{2B726F2F-26C9-4E70-BB6C-23BE63EB565D}"/>
    <cellStyle name="SAPBEXheaderItem 2 4 12" xfId="47815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5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8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6" xr:uid="{2190FD14-3ABF-48C4-9E2F-0661A5CEB8D7}"/>
    <cellStyle name="SAPBEXheaderItem 3 4 3" xfId="39281" xr:uid="{D59810CB-7FDA-4005-B706-58569D8C5721}"/>
    <cellStyle name="SAPBEXheaderItem 3 4 4" xfId="43310" xr:uid="{0F402C62-A3AC-4601-983D-EF65B0F78334}"/>
    <cellStyle name="SAPBEXheaderItem 3 4 5" xfId="45494" xr:uid="{036B60A7-76CB-4B70-9758-8531B0BEDDC7}"/>
    <cellStyle name="SAPBEXheaderItem 3 4 6" xfId="47816" xr:uid="{7134E722-79A8-4F12-BB5D-4E381C2D1697}"/>
    <cellStyle name="SAPBEXheaderItem 3 5" xfId="37907" xr:uid="{00000000-0005-0000-0000-0000A2360000}"/>
    <cellStyle name="SAPBEXheaderItem 3 6" xfId="38247" xr:uid="{E9B242EA-2049-43E7-8EA9-2DBF4ACC9C14}"/>
    <cellStyle name="SAPBEXheaderItem 3 7" xfId="40202" xr:uid="{EC8DC17B-9278-44DF-B2A5-31B4B061AE20}"/>
    <cellStyle name="SAPBEXheaderItem 3 8" xfId="39029" xr:uid="{D3D66D71-1FEE-469B-9D40-9AC62C4BEA1D}"/>
    <cellStyle name="SAPBEXheaderItem 3 9" xfId="40961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8" xr:uid="{ED021F4D-E7CC-43F9-8F40-A572ED11AB11}"/>
    <cellStyle name="SAPBEXheaderItem 4 12" xfId="46852" xr:uid="{4325358C-25CB-4E2D-8896-135A5F988266}"/>
    <cellStyle name="SAPBEXheaderItem 4 13" xfId="49155" xr:uid="{DD74B094-D039-4890-B0EC-4A8B71734FB6}"/>
    <cellStyle name="SAPBEXheaderItem 4 2" xfId="792" xr:uid="{00000000-0005-0000-0000-0000A5360000}"/>
    <cellStyle name="SAPBEXheaderItem 4 2 10" xfId="42319" xr:uid="{6689E4AF-B614-4AD3-9C53-8B0E4CD20BF5}"/>
    <cellStyle name="SAPBEXheaderItem 4 2 11" xfId="46853" xr:uid="{84EFC401-620B-4299-A9A7-F9C038D0E31F}"/>
    <cellStyle name="SAPBEXheaderItem 4 2 12" xfId="49156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20" xr:uid="{C142D136-ECD0-4607-8E9C-512F5BAC75D4}"/>
    <cellStyle name="SAPBEXheaderItem 5 11" xfId="46854" xr:uid="{E23CC40F-55C5-48D2-AA18-FCBB265D4562}"/>
    <cellStyle name="SAPBEXheaderItem 5 12" xfId="49157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1" xr:uid="{171E64C3-8654-4C2F-8829-6B8912C964AC}"/>
    <cellStyle name="SAPBEXheaderItem 6 12" xfId="44797" xr:uid="{86E7413C-C429-45B0-9A52-41C8B95EE46E}"/>
    <cellStyle name="SAPBEXheaderItem 6 13" xfId="46855" xr:uid="{81657DE9-C9D1-493F-893E-60ED997356B3}"/>
    <cellStyle name="SAPBEXheaderItem 6 14" xfId="49158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2" xr:uid="{609EC2B3-0EE7-48BA-9855-6E9410FC550C}"/>
    <cellStyle name="SAPBEXheaderItem 7 12" xfId="44798" xr:uid="{32886710-5BDE-44E8-B3C9-7FB3115FDAC4}"/>
    <cellStyle name="SAPBEXheaderItem 7 13" xfId="46856" xr:uid="{C6680444-1AD5-4A1E-88C1-012806D3C99F}"/>
    <cellStyle name="SAPBEXheaderItem 7 14" xfId="49159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3" xr:uid="{0E0A3B4E-B70A-45EF-825B-D29D931330EC}"/>
    <cellStyle name="SAPBEXheaderItem 8 12" xfId="44799" xr:uid="{1E352342-37CD-49F7-A60B-3377B73B3837}"/>
    <cellStyle name="SAPBEXheaderItem 8 13" xfId="46857" xr:uid="{434FAC12-E8BE-416D-A7CB-05AAA33E5D23}"/>
    <cellStyle name="SAPBEXheaderItem 8 14" xfId="49160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4" xr:uid="{7B88D8F3-13C7-4051-B978-D409E6569142}"/>
    <cellStyle name="SAPBEXheaderItem 9 12" xfId="44800" xr:uid="{DDAC838B-4A11-4944-AD64-BC6B13FE52C9}"/>
    <cellStyle name="SAPBEXheaderItem 9 13" xfId="46858" xr:uid="{B15B86CC-E856-4390-9525-B9ACC8E43EFF}"/>
    <cellStyle name="SAPBEXheaderItem 9 14" xfId="49161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7" xr:uid="{DBE03144-635E-48DB-AE39-E1EF628ECA46}"/>
    <cellStyle name="SAPBEXheaderText 10 3" xfId="39280" xr:uid="{7043FCB1-48FF-4B96-8175-D7BEE47D3269}"/>
    <cellStyle name="SAPBEXheaderText 10 4" xfId="45495" xr:uid="{E490B988-8A9C-41B5-AFCD-10B90509EBE7}"/>
    <cellStyle name="SAPBEXheaderText 10 5" xfId="47817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7" xr:uid="{34BF811D-8344-4158-95C5-9614E8BD7AB6}"/>
    <cellStyle name="SAPBEXheaderText 14" xfId="43346" xr:uid="{C971693F-9D4C-438E-8535-8320EF357761}"/>
    <cellStyle name="SAPBEXheaderText 15" xfId="41230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3" xr:uid="{858EBA96-919D-4781-8140-590AD06CF763}"/>
    <cellStyle name="SAPBEXheaderText 2 15" xfId="39824" xr:uid="{E4E0E178-C254-4186-9698-7000631E9793}"/>
    <cellStyle name="SAPBEXheaderText 2 16" xfId="43262" xr:uid="{02196D77-5DEC-42E0-946F-019616475426}"/>
    <cellStyle name="SAPBEXheaderText 2 2" xfId="805" xr:uid="{00000000-0005-0000-0000-00003B370000}"/>
    <cellStyle name="SAPBEXheaderText 2 2 10" xfId="39001" xr:uid="{F97619A2-E97D-475E-807C-803667A389E1}"/>
    <cellStyle name="SAPBEXheaderText 2 2 11" xfId="46707" xr:uid="{3DE5860F-2544-4B05-B25A-F1A8A5F62964}"/>
    <cellStyle name="SAPBEXheaderText 2 2 12" xfId="49023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2" xr:uid="{43099203-6B8E-4765-9624-C64F27C05D3F}"/>
    <cellStyle name="SAPBEXheaderText 2 3 11" xfId="44519" xr:uid="{861D8487-0A2B-4E94-BD98-A4D8EA11D4AE}"/>
    <cellStyle name="SAPBEXheaderText 2 3 12" xfId="46706" xr:uid="{CF686F51-FB80-450F-A100-F2AC9AFE6097}"/>
    <cellStyle name="SAPBEXheaderText 2 3 13" xfId="49022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4" xr:uid="{087A37D1-8A3C-494D-ABCF-432F45D17D7B}"/>
    <cellStyle name="SAPBEXheaderText 2 4" xfId="1850" xr:uid="{00000000-0005-0000-0000-000053370000}"/>
    <cellStyle name="SAPBEXheaderText 2 4 10" xfId="39279" xr:uid="{D3CFF40D-1DAD-4300-94D2-B59571020E09}"/>
    <cellStyle name="SAPBEXheaderText 2 4 11" xfId="45496" xr:uid="{E170B3C5-7417-470C-9DDE-95DC917281E8}"/>
    <cellStyle name="SAPBEXheaderText 2 4 12" xfId="47818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8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80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9" xr:uid="{D9E8D556-73F7-40B8-948A-0858AD7030A0}"/>
    <cellStyle name="SAPBEXheaderText 3 4 3" xfId="39278" xr:uid="{2DA1786C-7650-4D54-BCC3-7CB689244531}"/>
    <cellStyle name="SAPBEXheaderText 3 4 4" xfId="43313" xr:uid="{697B69DB-41CA-4153-B275-C9AAB8F62E94}"/>
    <cellStyle name="SAPBEXheaderText 3 4 5" xfId="45497" xr:uid="{4E334E27-5A47-42D4-8C74-3EB4FB7EAEB9}"/>
    <cellStyle name="SAPBEXheaderText 3 4 6" xfId="47819" xr:uid="{7EFF25EE-2ED9-4A76-9C11-476755B11D2B}"/>
    <cellStyle name="SAPBEXheaderText 3 5" xfId="37908" xr:uid="{00000000-0005-0000-0000-000066370000}"/>
    <cellStyle name="SAPBEXheaderText 3 6" xfId="38250" xr:uid="{5E53B9EF-60A9-4805-910A-846F53D4A6A2}"/>
    <cellStyle name="SAPBEXheaderText 3 7" xfId="41944" xr:uid="{8A8B27A8-53AF-41D3-BA65-EA8E0637A5D9}"/>
    <cellStyle name="SAPBEXheaderText 3 8" xfId="39821" xr:uid="{619BC226-88D0-48B9-BD70-8C6B55197F94}"/>
    <cellStyle name="SAPBEXheaderText 3 9" xfId="43344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6" xr:uid="{EA1F5C46-64DA-4673-BD43-6DA3952E36C7}"/>
    <cellStyle name="SAPBEXheaderText 4 12" xfId="46859" xr:uid="{9A6994F1-FADB-4124-B245-2B3614A2EC3E}"/>
    <cellStyle name="SAPBEXheaderText 4 13" xfId="49162" xr:uid="{68B43DD6-CE16-47C1-949F-98483320FAF9}"/>
    <cellStyle name="SAPBEXheaderText 4 2" xfId="809" xr:uid="{00000000-0005-0000-0000-000069370000}"/>
    <cellStyle name="SAPBEXheaderText 4 2 10" xfId="42327" xr:uid="{18C9558E-B56B-4838-BA30-BA5B121821B0}"/>
    <cellStyle name="SAPBEXheaderText 4 2 11" xfId="46860" xr:uid="{E066F434-2B64-4B82-852A-16F3EFB249D2}"/>
    <cellStyle name="SAPBEXheaderText 4 2 12" xfId="49163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8" xr:uid="{692BBDD8-3209-4AFE-BEEF-BCA9C4E3CB43}"/>
    <cellStyle name="SAPBEXheaderText 5 11" xfId="46861" xr:uid="{C6EAC9BD-0715-431B-9FDE-888F30CBA8D0}"/>
    <cellStyle name="SAPBEXheaderText 5 12" xfId="49164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9" xr:uid="{7A700FAF-EA54-43A1-B49F-6E3EB4DFFCBD}"/>
    <cellStyle name="SAPBEXheaderText 6 12" xfId="44806" xr:uid="{85A798A4-3684-4391-AD29-F50DC6C69EB7}"/>
    <cellStyle name="SAPBEXheaderText 6 13" xfId="46862" xr:uid="{0C6FCF0A-609C-4CB5-AFD5-E5A9C9599543}"/>
    <cellStyle name="SAPBEXheaderText 6 14" xfId="49165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30" xr:uid="{DE5E11E4-AC8A-4026-B2D5-70FBB644665C}"/>
    <cellStyle name="SAPBEXheaderText 7 12" xfId="44807" xr:uid="{DCC3DD9C-F66A-4D03-9B3F-B3243B9A1C74}"/>
    <cellStyle name="SAPBEXheaderText 7 13" xfId="46863" xr:uid="{D0741955-751D-4C92-ADA8-A31B3299B4C4}"/>
    <cellStyle name="SAPBEXheaderText 7 14" xfId="49166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1" xr:uid="{C894D7B9-057B-40AC-B5BA-68F2118E20A1}"/>
    <cellStyle name="SAPBEXheaderText 8 12" xfId="44808" xr:uid="{5E1A0610-6E97-47D0-8F92-81037ACCAD2B}"/>
    <cellStyle name="SAPBEXheaderText 8 13" xfId="46864" xr:uid="{233F1403-3662-4ED8-B30A-DA841656F3AA}"/>
    <cellStyle name="SAPBEXheaderText 8 14" xfId="49167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2" xr:uid="{2D73BC2B-A53F-44B1-9961-9FB045B92A56}"/>
    <cellStyle name="SAPBEXheaderText 9 12" xfId="44809" xr:uid="{BE73CDA3-22F2-4158-9EA8-11F734BB9762}"/>
    <cellStyle name="SAPBEXheaderText 9 13" xfId="46865" xr:uid="{709BB9BC-1127-46D0-848B-F60C2365B63B}"/>
    <cellStyle name="SAPBEXheaderText 9 14" xfId="49168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3" xr:uid="{C1C2EC8F-480E-4225-BDF8-6D0592E26AFB}"/>
    <cellStyle name="SAPBEXHLevel0 10 13" xfId="39984" xr:uid="{1DD8AD41-9CEA-4D52-864E-2EEE5AD2E5B4}"/>
    <cellStyle name="SAPBEXHLevel0 10 14" xfId="40042" xr:uid="{15BE9BA7-5B23-411E-9B23-86B8DB8EE36B}"/>
    <cellStyle name="SAPBEXHLevel0 10 15" xfId="42040" xr:uid="{305B747D-6DC6-4975-92B6-56FF9DC470F8}"/>
    <cellStyle name="SAPBEXHLevel0 10 2" xfId="2946" xr:uid="{00000000-0005-0000-0000-0000E9370000}"/>
    <cellStyle name="SAPBEXHLevel0 10 2 10" xfId="40972" xr:uid="{C87F0F6E-BEE8-41EB-B621-016FB812DA60}"/>
    <cellStyle name="SAPBEXHLevel0 10 2 11" xfId="42305" xr:uid="{CD5DE9B9-89DC-4303-9DDB-20925ED28BE7}"/>
    <cellStyle name="SAPBEXHLevel0 10 2 2" xfId="4562" xr:uid="{00000000-0005-0000-0000-0000EA370000}"/>
    <cellStyle name="SAPBEXHLevel0 10 2 2 10" xfId="45885" xr:uid="{3D51C1C7-EFC3-40A9-B738-8C9E7D7982A4}"/>
    <cellStyle name="SAPBEXHLevel0 10 2 2 11" xfId="48203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30" xr:uid="{EAF9F5EE-885D-4120-AD5F-B7985EC270BA}"/>
    <cellStyle name="SAPBEXHLevel0 10 2 2 9" xfId="43695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3" xr:uid="{7BC31BF8-FB7E-46A9-974F-2F832FA7A136}"/>
    <cellStyle name="SAPBEXHLevel0 10 2 9" xfId="41119" xr:uid="{CFF5D167-E8D2-4A20-A7DA-87074D506DE7}"/>
    <cellStyle name="SAPBEXHLevel0 10 3" xfId="2945" xr:uid="{00000000-0005-0000-0000-000001380000}"/>
    <cellStyle name="SAPBEXHLevel0 10 3 10" xfId="43694" xr:uid="{31F2DC11-2291-448B-B8C2-3B3458B9019F}"/>
    <cellStyle name="SAPBEXHLevel0 10 3 11" xfId="45884" xr:uid="{1CC1F370-878D-477F-9A42-E13CAF8EE2B8}"/>
    <cellStyle name="SAPBEXHLevel0 10 3 12" xfId="48202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1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5" xr:uid="{8270FF2B-5912-4845-8626-FB0E7DCE2E3A}"/>
    <cellStyle name="SAPBEXHLevel0 11 11" xfId="40973" xr:uid="{05F567F9-7841-4670-B778-41F025566972}"/>
    <cellStyle name="SAPBEXHLevel0 11 12" xfId="39309" xr:uid="{4E77901A-7B05-4344-AAE8-C49F7B675749}"/>
    <cellStyle name="SAPBEXHLevel0 11 2" xfId="2947" xr:uid="{00000000-0005-0000-0000-000023380000}"/>
    <cellStyle name="SAPBEXHLevel0 11 2 10" xfId="41178" xr:uid="{7E746714-06E7-4FA8-925C-CC2724FD2729}"/>
    <cellStyle name="SAPBEXHLevel0 11 2 11" xfId="39310" xr:uid="{58466065-5BF8-4859-9685-68400406F14B}"/>
    <cellStyle name="SAPBEXHLevel0 11 2 2" xfId="4560" xr:uid="{00000000-0005-0000-0000-000024380000}"/>
    <cellStyle name="SAPBEXHLevel0 11 2 2 10" xfId="45887" xr:uid="{BC118B24-1DEE-47FA-AB27-C5B0EF54CB53}"/>
    <cellStyle name="SAPBEXHLevel0 11 2 2 11" xfId="48205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8" xr:uid="{A3D0108D-C84C-4829-B01D-94A8EEB681E1}"/>
    <cellStyle name="SAPBEXHLevel0 11 2 2 9" xfId="43697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2" xr:uid="{5A5ABA03-C1C6-47D0-892E-CA97DCBA5F88}"/>
    <cellStyle name="SAPBEXHLevel0 11 2 9" xfId="41120" xr:uid="{E08AD181-796B-4E80-8099-405E44376733}"/>
    <cellStyle name="SAPBEXHLevel0 11 3" xfId="4561" xr:uid="{00000000-0005-0000-0000-00003B380000}"/>
    <cellStyle name="SAPBEXHLevel0 11 3 10" xfId="45886" xr:uid="{BAD7CADD-FAD2-4797-92D2-F75472EC45F9}"/>
    <cellStyle name="SAPBEXHLevel0 11 3 11" xfId="48204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9" xr:uid="{4D58786B-7620-40BC-9032-5E046980D831}"/>
    <cellStyle name="SAPBEXHLevel0 11 3 9" xfId="43696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2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2" xr:uid="{92915B26-F2C6-41E9-9185-DD9EBACD9223}"/>
    <cellStyle name="SAPBEXHLevel0 12 11" xfId="41034" xr:uid="{39802DAC-7110-4CA5-85E0-E8E345A08B18}"/>
    <cellStyle name="SAPBEXHLevel0 12 2" xfId="4559" xr:uid="{00000000-0005-0000-0000-000054380000}"/>
    <cellStyle name="SAPBEXHLevel0 12 2 10" xfId="45888" xr:uid="{0D491EA7-C67D-4E15-A131-843470CFB3E7}"/>
    <cellStyle name="SAPBEXHLevel0 12 2 11" xfId="48206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7" xr:uid="{A2417BEC-D293-443C-8F1B-C54791E4A488}"/>
    <cellStyle name="SAPBEXHLevel0 12 2 9" xfId="43698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1" xr:uid="{3E66DAF0-D6FA-4502-9FB6-F971DDBD3B4C}"/>
    <cellStyle name="SAPBEXHLevel0 12 9" xfId="41910" xr:uid="{9D2932CD-ABEF-450F-B505-2069A962F3D9}"/>
    <cellStyle name="SAPBEXHLevel0 13" xfId="2949" xr:uid="{00000000-0005-0000-0000-00006B380000}"/>
    <cellStyle name="SAPBEXHLevel0 13 10" xfId="39318" xr:uid="{0445FB2E-F379-4117-89C2-C7A39FC54BDA}"/>
    <cellStyle name="SAPBEXHLevel0 13 11" xfId="44698" xr:uid="{62614CA3-6BD8-4F6C-93DF-F654D0FCB6C3}"/>
    <cellStyle name="SAPBEXHLevel0 13 2" xfId="4558" xr:uid="{00000000-0005-0000-0000-00006C380000}"/>
    <cellStyle name="SAPBEXHLevel0 13 2 10" xfId="45889" xr:uid="{D27D940B-6DEC-4278-80BF-73230C97671A}"/>
    <cellStyle name="SAPBEXHLevel0 13 2 11" xfId="48207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6" xr:uid="{BA46DCD6-A374-4F18-ADC4-0184861707A9}"/>
    <cellStyle name="SAPBEXHLevel0 13 2 9" xfId="43699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60" xr:uid="{973228B5-1F06-4564-9BD0-C58CC5B2DA67}"/>
    <cellStyle name="SAPBEXHLevel0 13 9" xfId="42034" xr:uid="{5EEB25D2-1C71-4B1F-ABFF-87D074FD6865}"/>
    <cellStyle name="SAPBEXHLevel0 14" xfId="2950" xr:uid="{00000000-0005-0000-0000-000083380000}"/>
    <cellStyle name="SAPBEXHLevel0 14 10" xfId="40455" xr:uid="{9126DAB3-5BA2-4C54-8607-1FA5DF634859}"/>
    <cellStyle name="SAPBEXHLevel0 14 11" xfId="40086" xr:uid="{3873F316-D569-4BF7-84B7-4148326F0CC7}"/>
    <cellStyle name="SAPBEXHLevel0 14 2" xfId="4557" xr:uid="{00000000-0005-0000-0000-000084380000}"/>
    <cellStyle name="SAPBEXHLevel0 14 2 10" xfId="45890" xr:uid="{40DFC618-EE2E-4BA6-8D65-9141C8EDE0C7}"/>
    <cellStyle name="SAPBEXHLevel0 14 2 11" xfId="48208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4" xr:uid="{52BEB88B-C391-4B63-8EEF-50EB3859F602}"/>
    <cellStyle name="SAPBEXHLevel0 14 2 9" xfId="43700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800" xr:uid="{191B6BEA-2C3B-4CCB-9E7F-D50AB60EA8E4}"/>
    <cellStyle name="SAPBEXHLevel0 14 9" xfId="41121" xr:uid="{287B9FA6-34A4-428F-8AA1-F12F82DE9093}"/>
    <cellStyle name="SAPBEXHLevel0 15" xfId="2951" xr:uid="{00000000-0005-0000-0000-00009B380000}"/>
    <cellStyle name="SAPBEXHLevel0 15 10" xfId="40454" xr:uid="{E8758BA5-48A7-4B37-8D6E-BB93091A0281}"/>
    <cellStyle name="SAPBEXHLevel0 15 11" xfId="41220" xr:uid="{47F92CFF-CA85-4E73-BC87-0595BF57D296}"/>
    <cellStyle name="SAPBEXHLevel0 15 2" xfId="4556" xr:uid="{00000000-0005-0000-0000-00009C380000}"/>
    <cellStyle name="SAPBEXHLevel0 15 2 10" xfId="45891" xr:uid="{6C0D26A7-E78B-44EB-B22F-3A33C1E1C034}"/>
    <cellStyle name="SAPBEXHLevel0 15 2 11" xfId="48209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3" xr:uid="{DC06F10C-CB07-4F77-9372-09A478A0A4AA}"/>
    <cellStyle name="SAPBEXHLevel0 15 2 9" xfId="43701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1" xr:uid="{9ADB805A-C6B4-4DF7-9722-0C85655B1203}"/>
    <cellStyle name="SAPBEXHLevel0 15 9" xfId="39986" xr:uid="{9822DC67-776D-436E-9AF0-E2CB7A1EA4A5}"/>
    <cellStyle name="SAPBEXHLevel0 16" xfId="2952" xr:uid="{00000000-0005-0000-0000-0000B3380000}"/>
    <cellStyle name="SAPBEXHLevel0 16 10" xfId="39835" xr:uid="{C91011B1-411D-47F3-BE41-712E84454E4A}"/>
    <cellStyle name="SAPBEXHLevel0 16 11" xfId="38279" xr:uid="{8EA56CAF-8A7E-45B3-B2BF-4C4BA0DE9D89}"/>
    <cellStyle name="SAPBEXHLevel0 16 2" xfId="4555" xr:uid="{00000000-0005-0000-0000-0000B4380000}"/>
    <cellStyle name="SAPBEXHLevel0 16 2 10" xfId="45892" xr:uid="{F336CE5B-EF6F-464C-B608-9D7CF4BD807C}"/>
    <cellStyle name="SAPBEXHLevel0 16 2 11" xfId="48210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2" xr:uid="{D56C5B1A-457A-401C-98A2-79E255B4F376}"/>
    <cellStyle name="SAPBEXHLevel0 16 2 9" xfId="43702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9" xr:uid="{EC0F6B5F-F3D1-44CE-BC6E-EA2285708C1D}"/>
    <cellStyle name="SAPBEXHLevel0 16 9" xfId="41911" xr:uid="{4B017354-67FA-433E-93AA-A7EEC8FC05E9}"/>
    <cellStyle name="SAPBEXHLevel0 17" xfId="2953" xr:uid="{00000000-0005-0000-0000-0000CB380000}"/>
    <cellStyle name="SAPBEXHLevel0 17 10" xfId="39313" xr:uid="{A55F196E-FF37-44B3-AF18-579B7CD9FFDA}"/>
    <cellStyle name="SAPBEXHLevel0 17 11" xfId="40087" xr:uid="{D5CCA657-189B-4B20-A3F5-0DE92D53FF85}"/>
    <cellStyle name="SAPBEXHLevel0 17 2" xfId="4554" xr:uid="{00000000-0005-0000-0000-0000CC380000}"/>
    <cellStyle name="SAPBEXHLevel0 17 2 10" xfId="45893" xr:uid="{A15D4688-9B7B-4BF8-B84F-F451ADC7F60C}"/>
    <cellStyle name="SAPBEXHLevel0 17 2 11" xfId="48211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5" xr:uid="{17107E95-5E61-430A-99C1-1C236A0CC9D8}"/>
    <cellStyle name="SAPBEXHLevel0 17 2 9" xfId="43703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8" xr:uid="{C3591748-AD15-45F2-9836-C6B1C395635B}"/>
    <cellStyle name="SAPBEXHLevel0 17 9" xfId="42035" xr:uid="{B400FDE1-89F2-4A87-8A48-34C15E73ABBB}"/>
    <cellStyle name="SAPBEXHLevel0 18" xfId="2954" xr:uid="{00000000-0005-0000-0000-0000E3380000}"/>
    <cellStyle name="SAPBEXHLevel0 18 10" xfId="39314" xr:uid="{60C5F5B4-7E72-4B2E-85AC-CEC8DE16D8CD}"/>
    <cellStyle name="SAPBEXHLevel0 18 11" xfId="41221" xr:uid="{95295665-6543-4ACA-B0EA-E6994AC92DF9}"/>
    <cellStyle name="SAPBEXHLevel0 18 2" xfId="4553" xr:uid="{00000000-0005-0000-0000-0000E4380000}"/>
    <cellStyle name="SAPBEXHLevel0 18 2 10" xfId="45894" xr:uid="{53D6DFD7-564C-4C19-B247-9107493B30DB}"/>
    <cellStyle name="SAPBEXHLevel0 18 2 11" xfId="48212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8" xr:uid="{FB97EFA2-8D69-4516-8D2D-2FCD97F24976}"/>
    <cellStyle name="SAPBEXHLevel0 18 2 9" xfId="43704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8" xr:uid="{94BA12E0-1C64-4B48-AF5F-AC7A54B6FAF0}"/>
    <cellStyle name="SAPBEXHLevel0 18 9" xfId="41122" xr:uid="{33C5AF2D-E63D-41D3-B7E2-A633DC3D2B95}"/>
    <cellStyle name="SAPBEXHLevel0 19" xfId="2955" xr:uid="{00000000-0005-0000-0000-0000FB380000}"/>
    <cellStyle name="SAPBEXHLevel0 19 10" xfId="39834" xr:uid="{B9177F59-6AE8-4BFB-8E67-80A9CE7F5FB4}"/>
    <cellStyle name="SAPBEXHLevel0 19 11" xfId="40088" xr:uid="{B1810BC0-FF56-4B01-83C8-9A11830D8AF5}"/>
    <cellStyle name="SAPBEXHLevel0 19 2" xfId="4552" xr:uid="{00000000-0005-0000-0000-0000FC380000}"/>
    <cellStyle name="SAPBEXHLevel0 19 2 10" xfId="45895" xr:uid="{5C79C40B-2AE9-4A1A-A749-00F0D82148A9}"/>
    <cellStyle name="SAPBEXHLevel0 19 2 11" xfId="48213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4" xr:uid="{2A11237B-1EEE-426B-B93F-5B8DCC2C4E9D}"/>
    <cellStyle name="SAPBEXHLevel0 19 2 9" xfId="43705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9" xr:uid="{C29AD2C5-9ACC-491B-BCD5-4F838D8A992C}"/>
    <cellStyle name="SAPBEXHLevel0 19 9" xfId="39987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5" xr:uid="{EAB910BA-94EE-4DC4-955B-5B3B2AA06C94}"/>
    <cellStyle name="SAPBEXHLevel0 2 10 11" xfId="38942" xr:uid="{5D2051F5-3B9C-4EE5-9D99-F6C5D92331F1}"/>
    <cellStyle name="SAPBEXHLevel0 2 10 2" xfId="4550" xr:uid="{00000000-0005-0000-0000-000015390000}"/>
    <cellStyle name="SAPBEXHLevel0 2 10 2 10" xfId="45896" xr:uid="{D731E7CD-2E0B-4A5D-8294-F3A6AB90BF31}"/>
    <cellStyle name="SAPBEXHLevel0 2 10 2 11" xfId="48214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4" xr:uid="{A1C579C8-A664-4F62-8D34-F8E6C15C0A82}"/>
    <cellStyle name="SAPBEXHLevel0 2 10 2 9" xfId="43706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7" xr:uid="{08D4141C-6E8F-443D-85AB-1EAFD40FEC5F}"/>
    <cellStyle name="SAPBEXHLevel0 2 10 9" xfId="42487" xr:uid="{92E16D8A-09D7-4C2F-8489-69C717B8647D}"/>
    <cellStyle name="SAPBEXHLevel0 2 11" xfId="2958" xr:uid="{00000000-0005-0000-0000-00002C390000}"/>
    <cellStyle name="SAPBEXHLevel0 2 11 10" xfId="40970" xr:uid="{0DA31D1C-37F8-40FF-B600-2C24FBF6EC5B}"/>
    <cellStyle name="SAPBEXHLevel0 2 11 11" xfId="41222" xr:uid="{4D49123C-F20E-466D-B10A-280D8D680A57}"/>
    <cellStyle name="SAPBEXHLevel0 2 11 2" xfId="4549" xr:uid="{00000000-0005-0000-0000-00002D390000}"/>
    <cellStyle name="SAPBEXHLevel0 2 11 2 10" xfId="45897" xr:uid="{71EBA109-D5EB-433E-A675-A96C91143E25}"/>
    <cellStyle name="SAPBEXHLevel0 2 11 2 11" xfId="48215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1" xr:uid="{2E34EA5F-CCCD-44BC-8515-E0DB46E95D67}"/>
    <cellStyle name="SAPBEXHLevel0 2 11 2 9" xfId="43707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6" xr:uid="{98BEB731-7255-42D1-B603-A83BE8274AB9}"/>
    <cellStyle name="SAPBEXHLevel0 2 11 9" xfId="42488" xr:uid="{9EF83ACC-C0CE-4C35-BAA8-D77CED40A953}"/>
    <cellStyle name="SAPBEXHLevel0 2 12" xfId="2959" xr:uid="{00000000-0005-0000-0000-000044390000}"/>
    <cellStyle name="SAPBEXHLevel0 2 12 10" xfId="40261" xr:uid="{66DBC416-C440-448A-859A-2D6AEF292EC9}"/>
    <cellStyle name="SAPBEXHLevel0 2 12 11" xfId="40089" xr:uid="{A50B0341-AE2A-4A45-8DC6-FBF4328CFBC2}"/>
    <cellStyle name="SAPBEXHLevel0 2 12 2" xfId="4548" xr:uid="{00000000-0005-0000-0000-000045390000}"/>
    <cellStyle name="SAPBEXHLevel0 2 12 2 10" xfId="45898" xr:uid="{FA491F41-BD7D-4D4C-80AF-5A5B8CCE2BC4}"/>
    <cellStyle name="SAPBEXHLevel0 2 12 2 11" xfId="48216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20" xr:uid="{F565CCE1-3292-430E-82A0-B333DFB3F505}"/>
    <cellStyle name="SAPBEXHLevel0 2 12 2 9" xfId="43708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6" xr:uid="{0A9E5E70-CB2C-4AA5-8D02-2B7636E3DB65}"/>
    <cellStyle name="SAPBEXHLevel0 2 12 9" xfId="42489" xr:uid="{6422C34C-07DC-4154-8247-42E8DEB361AE}"/>
    <cellStyle name="SAPBEXHLevel0 2 13" xfId="2960" xr:uid="{00000000-0005-0000-0000-00005C390000}"/>
    <cellStyle name="SAPBEXHLevel0 2 13 10" xfId="40971" xr:uid="{C6D6566A-3829-4DC3-8C97-318377FD2086}"/>
    <cellStyle name="SAPBEXHLevel0 2 13 11" xfId="41223" xr:uid="{FBA77879-8EDD-46BF-89BC-426A4DA02868}"/>
    <cellStyle name="SAPBEXHLevel0 2 13 2" xfId="3194" xr:uid="{00000000-0005-0000-0000-00005D390000}"/>
    <cellStyle name="SAPBEXHLevel0 2 13 2 10" xfId="45899" xr:uid="{2E720634-AC66-4D84-85AF-5C3F06ED8AA2}"/>
    <cellStyle name="SAPBEXHLevel0 2 13 2 11" xfId="48217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9" xr:uid="{55752074-5921-41C3-92C6-6F2845593237}"/>
    <cellStyle name="SAPBEXHLevel0 2 13 2 9" xfId="43709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7" xr:uid="{43DE4DD3-FA47-4E32-986C-36E16A7A1B8C}"/>
    <cellStyle name="SAPBEXHLevel0 2 13 9" xfId="42490" xr:uid="{E9737A1D-64B9-4FE9-96A5-E3D910F875EB}"/>
    <cellStyle name="SAPBEXHLevel0 2 14" xfId="2961" xr:uid="{00000000-0005-0000-0000-000074390000}"/>
    <cellStyle name="SAPBEXHLevel0 2 14 10" xfId="39833" xr:uid="{61D339E1-449E-4740-8F47-0783B3B1F855}"/>
    <cellStyle name="SAPBEXHLevel0 2 14 11" xfId="44699" xr:uid="{3A6909E0-A628-44F7-9C43-EFD98CD6496D}"/>
    <cellStyle name="SAPBEXHLevel0 2 14 2" xfId="2130" xr:uid="{00000000-0005-0000-0000-000075390000}"/>
    <cellStyle name="SAPBEXHLevel0 2 14 2 10" xfId="45900" xr:uid="{52B323CC-6535-4B29-8890-684CF2A022EB}"/>
    <cellStyle name="SAPBEXHLevel0 2 14 2 11" xfId="48218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8" xr:uid="{078F382F-B190-4738-91C2-A3FED2DA59DC}"/>
    <cellStyle name="SAPBEXHLevel0 2 14 2 9" xfId="43710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5" xr:uid="{03C783FE-1D77-4C85-BB1F-788EE494B7B4}"/>
    <cellStyle name="SAPBEXHLevel0 2 14 9" xfId="42491" xr:uid="{C37E6D6D-8D59-4462-80BB-A7F410079EC0}"/>
    <cellStyle name="SAPBEXHLevel0 2 15" xfId="2962" xr:uid="{00000000-0005-0000-0000-00008C390000}"/>
    <cellStyle name="SAPBEXHLevel0 2 15 10" xfId="44569" xr:uid="{A3B20ADA-4D50-4D93-8519-836B96021889}"/>
    <cellStyle name="SAPBEXHLevel0 2 15 11" xfId="40090" xr:uid="{FE505195-A645-43C7-8D62-F76BBD6A561C}"/>
    <cellStyle name="SAPBEXHLevel0 2 15 2" xfId="3268" xr:uid="{00000000-0005-0000-0000-00008D390000}"/>
    <cellStyle name="SAPBEXHLevel0 2 15 2 10" xfId="45901" xr:uid="{A49DA954-8B8C-4BA5-BCF3-811ED8F86EDE}"/>
    <cellStyle name="SAPBEXHLevel0 2 15 2 11" xfId="48219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7" xr:uid="{6F60DB0D-7D2F-4B50-B86F-61421A3F1F32}"/>
    <cellStyle name="SAPBEXHLevel0 2 15 2 9" xfId="43711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4" xr:uid="{1A2C07B3-A537-4DCB-BBFF-0366A3342AB7}"/>
    <cellStyle name="SAPBEXHLevel0 2 15 9" xfId="42492" xr:uid="{9C4DF230-7CB1-4315-B0F7-41226CCC5092}"/>
    <cellStyle name="SAPBEXHLevel0 2 16" xfId="2963" xr:uid="{00000000-0005-0000-0000-0000A4390000}"/>
    <cellStyle name="SAPBEXHLevel0 2 16 10" xfId="41953" xr:uid="{25E94CF2-A29E-4E1E-912F-E5DAC510F8D0}"/>
    <cellStyle name="SAPBEXHLevel0 2 16 11" xfId="41224" xr:uid="{9F245E51-8A5A-44F4-992F-F37B8FAAF991}"/>
    <cellStyle name="SAPBEXHLevel0 2 16 2" xfId="3270" xr:uid="{00000000-0005-0000-0000-0000A5390000}"/>
    <cellStyle name="SAPBEXHLevel0 2 16 2 10" xfId="45902" xr:uid="{8CFF2D79-4442-450A-B531-9C0BDD283342}"/>
    <cellStyle name="SAPBEXHLevel0 2 16 2 11" xfId="48220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6" xr:uid="{E3DF8E5B-7BF7-4AF7-96C7-5960B5873EA1}"/>
    <cellStyle name="SAPBEXHLevel0 2 16 2 9" xfId="43712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4" xr:uid="{032A1B6C-5B44-4BBA-B776-FD7526775AD6}"/>
    <cellStyle name="SAPBEXHLevel0 2 16 9" xfId="42493" xr:uid="{A27E7177-A2CF-41EB-9506-2E52C155D959}"/>
    <cellStyle name="SAPBEXHLevel0 2 17" xfId="2956" xr:uid="{00000000-0005-0000-0000-0000BC390000}"/>
    <cellStyle name="SAPBEXHLevel0 2 17 10" xfId="38838" xr:uid="{1FF20D2D-71CD-4416-AC96-6A4D179C7A67}"/>
    <cellStyle name="SAPBEXHLevel0 2 17 11" xfId="43380" xr:uid="{4892EBA6-32B6-4174-9ECB-BF886F34ED66}"/>
    <cellStyle name="SAPBEXHLevel0 2 17 12" xfId="45572" xr:uid="{D1F01AE8-8355-4CEF-A731-FAFE3EEBA9D0}"/>
    <cellStyle name="SAPBEXHLevel0 2 17 13" xfId="47892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4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5" xr:uid="{DE59DA54-D77A-4A0E-9490-0ECE9FE2ACF6}"/>
    <cellStyle name="SAPBEXHLevel0 2 2 13" xfId="42494" xr:uid="{B3A4C879-0AA7-4E6F-9CF5-9B58DBAA0865}"/>
    <cellStyle name="SAPBEXHLevel0 2 2 14" xfId="39832" xr:uid="{12CFDE69-BFD4-4639-95A9-B20BBE8495F9}"/>
    <cellStyle name="SAPBEXHLevel0 2 2 15" xfId="40091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3" xr:uid="{33D45D0C-C27C-4AC8-BB42-056895AC12A8}"/>
    <cellStyle name="SAPBEXHLevel0 2 2 2 12" xfId="42495" xr:uid="{51B47B15-CCF8-4817-8D3A-E0CABFBDE760}"/>
    <cellStyle name="SAPBEXHLevel0 2 2 2 13" xfId="40968" xr:uid="{7F35D900-6C39-4177-8131-EF57093F3EAC}"/>
    <cellStyle name="SAPBEXHLevel0 2 2 2 14" xfId="41225" xr:uid="{49EFA1D3-E71F-4133-A22C-FC3FD4BEDE54}"/>
    <cellStyle name="SAPBEXHLevel0 2 2 2 2" xfId="2965" xr:uid="{00000000-0005-0000-0000-0000DF390000}"/>
    <cellStyle name="SAPBEXHLevel0 2 2 2 2 10" xfId="38999" xr:uid="{AC06C531-BA15-4CBF-AF95-7031C99DC83E}"/>
    <cellStyle name="SAPBEXHLevel0 2 2 2 2 11" xfId="46709" xr:uid="{7BAB23DE-F8AB-4AA3-B7AB-EB5F5E2FBB46}"/>
    <cellStyle name="SAPBEXHLevel0 2 2 2 2 12" xfId="49025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7" xr:uid="{AE246A60-E0E7-4B61-8556-FD8F0DC26C37}"/>
    <cellStyle name="SAPBEXHLevel0 2 2 2 3" xfId="4547" xr:uid="{00000000-0005-0000-0000-0000ED390000}"/>
    <cellStyle name="SAPBEXHLevel0 2 2 2 3 10" xfId="45904" xr:uid="{082A3032-6E22-47BF-9D04-E8672A80AA2B}"/>
    <cellStyle name="SAPBEXHLevel0 2 2 2 3 11" xfId="48222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3" xr:uid="{79CDA7B8-85B8-4AC2-B9F5-FF77B1248044}"/>
    <cellStyle name="SAPBEXHLevel0 2 2 2 3 9" xfId="43714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9000" xr:uid="{087453ED-CFB5-48C2-9901-5771E8C5B66D}"/>
    <cellStyle name="SAPBEXHLevel0 2 2 3 11" xfId="46708" xr:uid="{D69086D1-5DD7-408D-84C4-A369D0A3A6F8}"/>
    <cellStyle name="SAPBEXHLevel0 2 2 3 12" xfId="49024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6" xr:uid="{9D1B6B0C-9D10-4C1B-B5AC-F6377ABDAAA8}"/>
    <cellStyle name="SAPBEXHLevel0 2 2 4" xfId="3273" xr:uid="{00000000-0005-0000-0000-0000143A0000}"/>
    <cellStyle name="SAPBEXHLevel0 2 2 4 10" xfId="45903" xr:uid="{3354AFE3-B689-462F-9AE2-85489F015224}"/>
    <cellStyle name="SAPBEXHLevel0 2 2 4 11" xfId="48221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5" xr:uid="{D7080518-0D20-4778-B267-D8ED40FC688A}"/>
    <cellStyle name="SAPBEXHLevel0 2 2 4 9" xfId="43713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4" xr:uid="{0893D7DF-A0E1-4F1E-8ADC-A0FBE1667ECF}"/>
    <cellStyle name="SAPBEXHLevel0 2 28" xfId="41134" xr:uid="{DE99F08C-EF1D-48FE-8E04-37624B6FBAA8}"/>
    <cellStyle name="SAPBEXHLevel0 2 29" xfId="44543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2" xr:uid="{0D01965F-44B6-4AA0-8AAE-7069229897FF}"/>
    <cellStyle name="SAPBEXHLevel0 2 3 13" xfId="42496" xr:uid="{2443BFE9-BED0-4A42-A4D3-8F00A39427AE}"/>
    <cellStyle name="SAPBEXHLevel0 2 3 14" xfId="40969" xr:uid="{6606EE1C-5BAB-4210-9A86-0AF19CB3AF07}"/>
    <cellStyle name="SAPBEXHLevel0 2 3 15" xfId="40092" xr:uid="{B49B542A-BE47-46B6-9712-5BD756B01925}"/>
    <cellStyle name="SAPBEXHLevel0 2 3 2" xfId="2967" xr:uid="{00000000-0005-0000-0000-0000353A0000}"/>
    <cellStyle name="SAPBEXHLevel0 2 3 2 10" xfId="39831" xr:uid="{11C83F34-95AC-419C-BC3E-777F85D724D4}"/>
    <cellStyle name="SAPBEXHLevel0 2 3 2 11" xfId="41796" xr:uid="{2BC32271-CE93-4455-8102-0352C0E17FB9}"/>
    <cellStyle name="SAPBEXHLevel0 2 3 2 2" xfId="4545" xr:uid="{00000000-0005-0000-0000-0000363A0000}"/>
    <cellStyle name="SAPBEXHLevel0 2 3 2 2 10" xfId="45906" xr:uid="{7D6B496C-A385-4EE0-8B6C-A188E4061CAC}"/>
    <cellStyle name="SAPBEXHLevel0 2 3 2 2 11" xfId="48224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4" xr:uid="{F8FFF91B-31D9-4538-A76D-DE227604E5F4}"/>
    <cellStyle name="SAPBEXHLevel0 2 3 2 2 9" xfId="43716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2" xr:uid="{F335E6D3-CEFD-490B-ABE3-AF8C76F4F1E4}"/>
    <cellStyle name="SAPBEXHLevel0 2 3 2 9" xfId="42497" xr:uid="{798542C3-8834-4516-BFFE-2E0F190E9FFB}"/>
    <cellStyle name="SAPBEXHLevel0 2 3 3" xfId="2966" xr:uid="{00000000-0005-0000-0000-00004D3A0000}"/>
    <cellStyle name="SAPBEXHLevel0 2 3 3 10" xfId="43715" xr:uid="{6D35A746-7B5D-46E7-95F5-1C048D816408}"/>
    <cellStyle name="SAPBEXHLevel0 2 3 3 11" xfId="45905" xr:uid="{90846B69-A682-40D2-8119-CACCC8623060}"/>
    <cellStyle name="SAPBEXHLevel0 2 3 3 12" xfId="48223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9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3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3" xr:uid="{8C1F3CD8-A4F7-41F0-A2ED-44EEBBFD1E71}"/>
    <cellStyle name="SAPBEXHLevel0 2 4 13" xfId="42498" xr:uid="{F0DDA4FF-4B4B-4C0E-ACAA-121DBE0FCFC4}"/>
    <cellStyle name="SAPBEXHLevel0 2 4 14" xfId="39830" xr:uid="{0409C41C-DD9C-4884-AB22-C3DA0EC94C9B}"/>
    <cellStyle name="SAPBEXHLevel0 2 4 15" xfId="41226" xr:uid="{C15EF459-20DE-443B-9224-5BB4C23BA16F}"/>
    <cellStyle name="SAPBEXHLevel0 2 4 2" xfId="2969" xr:uid="{00000000-0005-0000-0000-0000713A0000}"/>
    <cellStyle name="SAPBEXHLevel0 2 4 2 10" xfId="41954" xr:uid="{6C7F5394-3D78-4087-98E7-09FB5F5A0743}"/>
    <cellStyle name="SAPBEXHLevel0 2 4 2 11" xfId="47018" xr:uid="{4E6F2A97-9DAD-4DFC-AFFC-33D97D505546}"/>
    <cellStyle name="SAPBEXHLevel0 2 4 2 2" xfId="4543" xr:uid="{00000000-0005-0000-0000-0000723A0000}"/>
    <cellStyle name="SAPBEXHLevel0 2 4 2 2 10" xfId="45908" xr:uid="{DB0E2741-CFFF-48FA-BF41-E4F92A9FE6D7}"/>
    <cellStyle name="SAPBEXHLevel0 2 4 2 2 11" xfId="48226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2" xr:uid="{76FB9684-E331-45A1-9E81-D55DF29B9A92}"/>
    <cellStyle name="SAPBEXHLevel0 2 4 2 2 9" xfId="43718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1" xr:uid="{6FD29785-E3A3-451F-BF7C-601DBBE2E0EC}"/>
    <cellStyle name="SAPBEXHLevel0 2 4 2 9" xfId="42499" xr:uid="{EEB85725-D0D3-4395-988F-FD3B766AAC5B}"/>
    <cellStyle name="SAPBEXHLevel0 2 4 3" xfId="2968" xr:uid="{00000000-0005-0000-0000-0000893A0000}"/>
    <cellStyle name="SAPBEXHLevel0 2 4 3 10" xfId="43717" xr:uid="{FF4AF105-D182-4FD6-9387-B1B2E3B6438E}"/>
    <cellStyle name="SAPBEXHLevel0 2 4 3 11" xfId="45907" xr:uid="{2EE4FC29-10B6-46A7-9B28-496C05007DA5}"/>
    <cellStyle name="SAPBEXHLevel0 2 4 3 12" xfId="48225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3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500" xr:uid="{E7668D2E-3E60-4339-9E1E-3829297AE976}"/>
    <cellStyle name="SAPBEXHLevel0 2 5 11" xfId="40967" xr:uid="{7884AC2E-9FEC-4E3A-802E-8851A2482BF1}"/>
    <cellStyle name="SAPBEXHLevel0 2 5 12" xfId="47019" xr:uid="{0A9A5DB2-4F10-4303-8456-2FB26E9BDF85}"/>
    <cellStyle name="SAPBEXHLevel0 2 5 2" xfId="2971" xr:uid="{00000000-0005-0000-0000-0000AB3A0000}"/>
    <cellStyle name="SAPBEXHLevel0 2 5 2 10" xfId="39829" xr:uid="{57D18177-3654-4FB7-8756-8DE935192BC1}"/>
    <cellStyle name="SAPBEXHLevel0 2 5 2 11" xfId="47020" xr:uid="{8DC6848E-F7C4-4E9F-BE24-BBA7CF0E68A7}"/>
    <cellStyle name="SAPBEXHLevel0 2 5 2 2" xfId="4541" xr:uid="{00000000-0005-0000-0000-0000AC3A0000}"/>
    <cellStyle name="SAPBEXHLevel0 2 5 2 2 10" xfId="45910" xr:uid="{5E08A4D1-E48B-4D60-81E4-9A3227DBD2B8}"/>
    <cellStyle name="SAPBEXHLevel0 2 5 2 2 11" xfId="48228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10" xr:uid="{D6B34188-13C7-4152-886F-58DD54B93F7D}"/>
    <cellStyle name="SAPBEXHLevel0 2 5 2 2 9" xfId="43720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1" xr:uid="{EF8BCFB3-89CD-48DC-AC45-F9D9E4E5AFF1}"/>
    <cellStyle name="SAPBEXHLevel0 2 5 2 9" xfId="42501" xr:uid="{E3A28A3C-1D93-44FA-AAFB-E28525E4BFFF}"/>
    <cellStyle name="SAPBEXHLevel0 2 5 3" xfId="4542" xr:uid="{00000000-0005-0000-0000-0000C33A0000}"/>
    <cellStyle name="SAPBEXHLevel0 2 5 3 10" xfId="45909" xr:uid="{37B37AD1-ACFA-4872-AD56-193368EA6660}"/>
    <cellStyle name="SAPBEXHLevel0 2 5 3 11" xfId="48227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1" xr:uid="{3F0EAC9A-1D82-4268-9B24-4F545340CC88}"/>
    <cellStyle name="SAPBEXHLevel0 2 5 3 9" xfId="43719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50" xr:uid="{D9D4537E-AEA3-4DBF-81B5-2FB4EEBDFCD8}"/>
    <cellStyle name="SAPBEXHLevel0 2 6" xfId="2972" xr:uid="{00000000-0005-0000-0000-0000DA3A0000}"/>
    <cellStyle name="SAPBEXHLevel0 2 6 10" xfId="42502" xr:uid="{077F4609-43AD-4176-A705-E92E81EB296D}"/>
    <cellStyle name="SAPBEXHLevel0 2 6 11" xfId="40260" xr:uid="{F207D32A-D05D-4803-B003-D7539D70E352}"/>
    <cellStyle name="SAPBEXHLevel0 2 6 12" xfId="47021" xr:uid="{645B53E5-80BC-4050-A6DD-9ABA871E3AD0}"/>
    <cellStyle name="SAPBEXHLevel0 2 6 2" xfId="2973" xr:uid="{00000000-0005-0000-0000-0000DB3A0000}"/>
    <cellStyle name="SAPBEXHLevel0 2 6 2 10" xfId="41452" xr:uid="{C74CA7C5-2896-4493-94BF-F3CCEB7929EE}"/>
    <cellStyle name="SAPBEXHLevel0 2 6 2 11" xfId="47022" xr:uid="{FA7883BC-3DDD-49FC-9552-82AEABD5C9F9}"/>
    <cellStyle name="SAPBEXHLevel0 2 6 2 2" xfId="4539" xr:uid="{00000000-0005-0000-0000-0000DC3A0000}"/>
    <cellStyle name="SAPBEXHLevel0 2 6 2 2 10" xfId="45912" xr:uid="{4E85D161-F570-463B-8C43-21360E95F1AF}"/>
    <cellStyle name="SAPBEXHLevel0 2 6 2 2 11" xfId="48230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8" xr:uid="{4A347869-8006-4C5E-9969-14A263A32816}"/>
    <cellStyle name="SAPBEXHLevel0 2 6 2 2 9" xfId="43722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90" xr:uid="{BD410312-963E-4FB6-93F8-A4603115D350}"/>
    <cellStyle name="SAPBEXHLevel0 2 6 2 9" xfId="42503" xr:uid="{BB365CE4-3BD2-403E-AD08-885E5AB2E324}"/>
    <cellStyle name="SAPBEXHLevel0 2 6 3" xfId="4540" xr:uid="{00000000-0005-0000-0000-0000F33A0000}"/>
    <cellStyle name="SAPBEXHLevel0 2 6 3 10" xfId="45911" xr:uid="{C1AE12B6-4181-4DC4-A53D-49447477CB7C}"/>
    <cellStyle name="SAPBEXHLevel0 2 6 3 11" xfId="48229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9" xr:uid="{6E371FA9-A164-4473-92E0-710CB29DBAC3}"/>
    <cellStyle name="SAPBEXHLevel0 2 6 3 9" xfId="43721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9" xr:uid="{960968A1-5D70-4D9C-AFB4-0ABD729ACDBA}"/>
    <cellStyle name="SAPBEXHLevel0 2 7" xfId="2974" xr:uid="{00000000-0005-0000-0000-00000A3B0000}"/>
    <cellStyle name="SAPBEXHLevel0 2 7 10" xfId="42504" xr:uid="{7C0FC952-321E-484B-B950-7CFFCB9F443F}"/>
    <cellStyle name="SAPBEXHLevel0 2 7 11" xfId="41177" xr:uid="{2D394E30-C0A4-4813-9D41-D1F927C094E3}"/>
    <cellStyle name="SAPBEXHLevel0 2 7 12" xfId="47023" xr:uid="{7A8DA1EB-0326-4E42-98CE-E3E114FF7744}"/>
    <cellStyle name="SAPBEXHLevel0 2 7 2" xfId="2975" xr:uid="{00000000-0005-0000-0000-00000B3B0000}"/>
    <cellStyle name="SAPBEXHLevel0 2 7 2 10" xfId="40041" xr:uid="{FA20F396-548B-4B62-822F-B126E0F35D9F}"/>
    <cellStyle name="SAPBEXHLevel0 2 7 2 11" xfId="47024" xr:uid="{28CF13B2-2DA8-432F-B51B-BA185CF128FD}"/>
    <cellStyle name="SAPBEXHLevel0 2 7 2 2" xfId="4537" xr:uid="{00000000-0005-0000-0000-00000C3B0000}"/>
    <cellStyle name="SAPBEXHLevel0 2 7 2 2 10" xfId="45914" xr:uid="{CB5C52B0-90A3-49BA-841F-330DA4D70CA4}"/>
    <cellStyle name="SAPBEXHLevel0 2 7 2 2 11" xfId="48232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4" xr:uid="{71E0A365-4038-47EB-81A9-B5A8913F0172}"/>
    <cellStyle name="SAPBEXHLevel0 2 7 2 2 9" xfId="43724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9" xr:uid="{52D39D1C-7A48-4D47-AA02-BD25AE11478E}"/>
    <cellStyle name="SAPBEXHLevel0 2 7 2 9" xfId="42505" xr:uid="{BB1922E5-4646-4979-8B82-033B11670BD3}"/>
    <cellStyle name="SAPBEXHLevel0 2 7 3" xfId="4538" xr:uid="{00000000-0005-0000-0000-0000233B0000}"/>
    <cellStyle name="SAPBEXHLevel0 2 7 3 10" xfId="45913" xr:uid="{C5E65C70-5278-45D2-BA17-C323F3485562}"/>
    <cellStyle name="SAPBEXHLevel0 2 7 3 11" xfId="48231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7" xr:uid="{3D679832-F23E-489E-A388-A5FBB52CCCF6}"/>
    <cellStyle name="SAPBEXHLevel0 2 7 3 9" xfId="43723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8" xr:uid="{2F0AAF60-85BB-43FE-BD74-742091FD1DEF}"/>
    <cellStyle name="SAPBEXHLevel0 2 8" xfId="2976" xr:uid="{00000000-0005-0000-0000-00003A3B0000}"/>
    <cellStyle name="SAPBEXHLevel0 2 8 10" xfId="41176" xr:uid="{6AAEBA09-0B74-4D85-B3BE-3D80093A9A5D}"/>
    <cellStyle name="SAPBEXHLevel0 2 8 11" xfId="47025" xr:uid="{0E95C4DB-977F-4ED9-B664-BEB30FBE940C}"/>
    <cellStyle name="SAPBEXHLevel0 2 8 2" xfId="4536" xr:uid="{00000000-0005-0000-0000-00003B3B0000}"/>
    <cellStyle name="SAPBEXHLevel0 2 8 2 10" xfId="45915" xr:uid="{808ACFE1-DC2E-46F4-93DC-F75A49D89A18}"/>
    <cellStyle name="SAPBEXHLevel0 2 8 2 11" xfId="48233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6" xr:uid="{B32586E9-095C-4866-8545-5621C132FFE1}"/>
    <cellStyle name="SAPBEXHLevel0 2 8 2 9" xfId="43725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7" xr:uid="{C4EC1CD4-11A1-4D07-98C0-F86A018FC865}"/>
    <cellStyle name="SAPBEXHLevel0 2 8 9" xfId="42506" xr:uid="{39B0F832-3DA0-48F6-9B69-EF4EEA9676ED}"/>
    <cellStyle name="SAPBEXHLevel0 2 9" xfId="2977" xr:uid="{00000000-0005-0000-0000-0000523B0000}"/>
    <cellStyle name="SAPBEXHLevel0 2 9 10" xfId="39311" xr:uid="{8E470CB6-E117-4A8D-AC4E-C57F2393BC19}"/>
    <cellStyle name="SAPBEXHLevel0 2 9 11" xfId="47026" xr:uid="{1A729826-7566-4781-A63D-8AF607B2D47B}"/>
    <cellStyle name="SAPBEXHLevel0 2 9 2" xfId="4535" xr:uid="{00000000-0005-0000-0000-0000533B0000}"/>
    <cellStyle name="SAPBEXHLevel0 2 9 2 10" xfId="45916" xr:uid="{7E246C29-B5B6-4BF4-B9F3-2AF42CB989B3}"/>
    <cellStyle name="SAPBEXHLevel0 2 9 2 11" xfId="48234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1" xr:uid="{7F819E6B-2E4B-4EB1-A3E1-23BD19325506}"/>
    <cellStyle name="SAPBEXHLevel0 2 9 2 9" xfId="43726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8" xr:uid="{DBC11810-E65F-4110-A3FF-FE7FC7AA04AB}"/>
    <cellStyle name="SAPBEXHLevel0 2 9 9" xfId="42507" xr:uid="{7737622A-4E85-4D75-B41B-44510491944E}"/>
    <cellStyle name="SAPBEXHLevel0 20" xfId="2978" xr:uid="{00000000-0005-0000-0000-00006A3B0000}"/>
    <cellStyle name="SAPBEXHLevel0 20 10" xfId="40966" xr:uid="{5F5F9618-5CC8-4945-8A15-0831A3EF0330}"/>
    <cellStyle name="SAPBEXHLevel0 20 11" xfId="47027" xr:uid="{0EA2AE67-2A5F-4242-83B9-FDA109EE5B60}"/>
    <cellStyle name="SAPBEXHLevel0 20 2" xfId="4534" xr:uid="{00000000-0005-0000-0000-00006B3B0000}"/>
    <cellStyle name="SAPBEXHLevel0 20 2 10" xfId="45917" xr:uid="{121165FF-B6AA-4B90-8E92-C105C7AC20B3}"/>
    <cellStyle name="SAPBEXHLevel0 20 2 11" xfId="48235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5" xr:uid="{A29837BC-C825-4994-AC3E-FD86BFEA748C}"/>
    <cellStyle name="SAPBEXHLevel0 20 2 9" xfId="43727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6" xr:uid="{F97F14AE-F722-42A5-9802-C9722C31A8CD}"/>
    <cellStyle name="SAPBEXHLevel0 20 9" xfId="42508" xr:uid="{D5F7D25E-CA77-4F3E-A258-9B5C75039868}"/>
    <cellStyle name="SAPBEXHLevel0 21" xfId="2126" xr:uid="{00000000-0005-0000-0000-0000823B0000}"/>
    <cellStyle name="SAPBEXHLevel0 21 10" xfId="45498" xr:uid="{6136BBF1-9C0D-4732-84FD-0B086C3A981E}"/>
    <cellStyle name="SAPBEXHLevel0 21 11" xfId="47820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40" xr:uid="{B36B51C9-AA2D-4878-919F-AE4EC8691BAC}"/>
    <cellStyle name="SAPBEXHLevel0 21 9" xfId="38889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5" xr:uid="{F5C93788-1D22-4593-A7EB-214B5F2EA8E8}"/>
    <cellStyle name="SAPBEXHLevel0 22 4" xfId="38837" xr:uid="{B319D37C-E6E8-4A23-8A24-891522ECFF5C}"/>
    <cellStyle name="SAPBEXHLevel0 22 5" xfId="45573" xr:uid="{7086DACB-A4FE-44D4-9EC8-741ECE8CBD1E}"/>
    <cellStyle name="SAPBEXHLevel0 22 6" xfId="47893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1" xr:uid="{5063AEDA-84CF-41C2-BFFD-670BEB873B83}"/>
    <cellStyle name="SAPBEXHLevel0 28" xfId="40201" xr:uid="{BF5A42D4-CB8C-46BE-83CA-9F5255ADB09A}"/>
    <cellStyle name="SAPBEXHLevel0 29" xfId="39997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8" xr:uid="{3D09D6DB-C01A-4368-86AD-A375EDE31DBD}"/>
    <cellStyle name="SAPBEXHLevel0 3 10 11" xfId="47028" xr:uid="{FEFD761B-6D12-42E1-9BA4-55BEE29C89BA}"/>
    <cellStyle name="SAPBEXHLevel0 3 10 2" xfId="4532" xr:uid="{00000000-0005-0000-0000-00009B3B0000}"/>
    <cellStyle name="SAPBEXHLevel0 3 10 2 10" xfId="45918" xr:uid="{628594F9-973E-4D3D-AE9D-A5BF5FA76FD7}"/>
    <cellStyle name="SAPBEXHLevel0 3 10 2 11" xfId="48236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4" xr:uid="{D1EA1155-128A-4B00-94AD-47AB2C65EAB7}"/>
    <cellStyle name="SAPBEXHLevel0 3 10 2 9" xfId="43728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7" xr:uid="{7B0AFCC5-4AA2-4F7F-BFB5-F2BFF9D0AF7A}"/>
    <cellStyle name="SAPBEXHLevel0 3 10 9" xfId="42509" xr:uid="{EC36504A-447D-4360-BD01-6A0788641E67}"/>
    <cellStyle name="SAPBEXHLevel0 3 11" xfId="2980" xr:uid="{00000000-0005-0000-0000-0000B23B0000}"/>
    <cellStyle name="SAPBEXHLevel0 3 11 10" xfId="41952" xr:uid="{0597B721-E80C-400F-A384-039DC7DA03E5}"/>
    <cellStyle name="SAPBEXHLevel0 3 11 11" xfId="47029" xr:uid="{9DA84BF0-8285-45B8-8078-0288A457CC4D}"/>
    <cellStyle name="SAPBEXHLevel0 3 11 2" xfId="4531" xr:uid="{00000000-0005-0000-0000-0000B33B0000}"/>
    <cellStyle name="SAPBEXHLevel0 3 11 2 10" xfId="45919" xr:uid="{4D3601DB-F981-4F26-82EE-74EA69EE236B}"/>
    <cellStyle name="SAPBEXHLevel0 3 11 2 11" xfId="48237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6" xr:uid="{C71C6C77-180A-4ADA-B75F-0272149ABD43}"/>
    <cellStyle name="SAPBEXHLevel0 3 11 2 9" xfId="43729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5" xr:uid="{A8E4BDEF-C811-4A91-9A52-55569527B95D}"/>
    <cellStyle name="SAPBEXHLevel0 3 11 9" xfId="42510" xr:uid="{D1C0C09A-A138-4F2A-8DBF-215607DACDAC}"/>
    <cellStyle name="SAPBEXHLevel0 3 12" xfId="2981" xr:uid="{00000000-0005-0000-0000-0000CA3B0000}"/>
    <cellStyle name="SAPBEXHLevel0 3 12 10" xfId="40259" xr:uid="{0D7AB9CD-407E-47C7-8C0E-65D898037E79}"/>
    <cellStyle name="SAPBEXHLevel0 3 12 11" xfId="47030" xr:uid="{D7ED7920-6302-4377-A3B4-807ABB0D39BD}"/>
    <cellStyle name="SAPBEXHLevel0 3 12 2" xfId="4530" xr:uid="{00000000-0005-0000-0000-0000CB3B0000}"/>
    <cellStyle name="SAPBEXHLevel0 3 12 2 10" xfId="45920" xr:uid="{FABAC5F7-7561-42B6-8005-98F71E68B241}"/>
    <cellStyle name="SAPBEXHLevel0 3 12 2 11" xfId="48238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5" xr:uid="{8BA68A6F-C83B-48E4-A00B-0883827708B8}"/>
    <cellStyle name="SAPBEXHLevel0 3 12 2 9" xfId="43730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6" xr:uid="{F1F1A03C-164D-438B-B281-74A5A8BE64F7}"/>
    <cellStyle name="SAPBEXHLevel0 3 12 9" xfId="42511" xr:uid="{A06A1A41-1342-40A6-9DA8-70BDF0157715}"/>
    <cellStyle name="SAPBEXHLevel0 3 13" xfId="2982" xr:uid="{00000000-0005-0000-0000-0000E23B0000}"/>
    <cellStyle name="SAPBEXHLevel0 3 13 10" xfId="38312" xr:uid="{67B839D7-D141-4D8F-9D51-870F97D6351A}"/>
    <cellStyle name="SAPBEXHLevel0 3 13 11" xfId="47031" xr:uid="{8AD6AF2D-0D69-4FBE-BB38-F9658C24246A}"/>
    <cellStyle name="SAPBEXHLevel0 3 13 2" xfId="4529" xr:uid="{00000000-0005-0000-0000-0000E33B0000}"/>
    <cellStyle name="SAPBEXHLevel0 3 13 2 10" xfId="45921" xr:uid="{4302025D-006B-4366-AC7F-5BB5B3B90D25}"/>
    <cellStyle name="SAPBEXHLevel0 3 13 2 11" xfId="48239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4" xr:uid="{E85B4D31-F5E3-45E3-9729-6059418B6060}"/>
    <cellStyle name="SAPBEXHLevel0 3 13 2 9" xfId="43731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4" xr:uid="{3226739A-FEAD-477E-B172-1F47DD055E60}"/>
    <cellStyle name="SAPBEXHLevel0 3 13 9" xfId="42512" xr:uid="{6742818D-930F-40B2-8EBF-BDAF5D42EBC4}"/>
    <cellStyle name="SAPBEXHLevel0 3 14" xfId="2983" xr:uid="{00000000-0005-0000-0000-0000FA3B0000}"/>
    <cellStyle name="SAPBEXHLevel0 3 14 10" xfId="38951" xr:uid="{3170E3FE-4327-40D2-AEFC-A440FD07D3CA}"/>
    <cellStyle name="SAPBEXHLevel0 3 14 11" xfId="47032" xr:uid="{4F88BDEB-8989-43FD-91D3-049519C03091}"/>
    <cellStyle name="SAPBEXHLevel0 3 14 2" xfId="4528" xr:uid="{00000000-0005-0000-0000-0000FB3B0000}"/>
    <cellStyle name="SAPBEXHLevel0 3 14 2 10" xfId="45922" xr:uid="{DF666900-3743-4F2C-8D2C-B152893CF05A}"/>
    <cellStyle name="SAPBEXHLevel0 3 14 2 11" xfId="48240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3" xr:uid="{AC156A99-B9B4-413F-BC20-F97630037CD8}"/>
    <cellStyle name="SAPBEXHLevel0 3 14 2 9" xfId="43732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5" xr:uid="{28F5BAD5-594F-4E2F-9222-FA988DED9BD3}"/>
    <cellStyle name="SAPBEXHLevel0 3 14 9" xfId="42513" xr:uid="{F711C89A-5539-49E4-9C36-0AFD6E149271}"/>
    <cellStyle name="SAPBEXHLevel0 3 15" xfId="2984" xr:uid="{00000000-0005-0000-0000-0000123C0000}"/>
    <cellStyle name="SAPBEXHLevel0 3 15 10" xfId="40040" xr:uid="{B7363920-EBDE-4622-80D0-2323151CF6DE}"/>
    <cellStyle name="SAPBEXHLevel0 3 15 11" xfId="47033" xr:uid="{5AC052CE-E878-4483-9B7E-0B98B9C09DED}"/>
    <cellStyle name="SAPBEXHLevel0 3 15 2" xfId="4527" xr:uid="{00000000-0005-0000-0000-0000133C0000}"/>
    <cellStyle name="SAPBEXHLevel0 3 15 2 10" xfId="45923" xr:uid="{7A41535C-B088-4135-B024-D7EF84EF7BC1}"/>
    <cellStyle name="SAPBEXHLevel0 3 15 2 11" xfId="48241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2" xr:uid="{40119EE1-C744-436F-AA1F-AE94A87CAC25}"/>
    <cellStyle name="SAPBEXHLevel0 3 15 2 9" xfId="43733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3" xr:uid="{15842322-7471-4B8A-A189-98DC479B6833}"/>
    <cellStyle name="SAPBEXHLevel0 3 15 9" xfId="42514" xr:uid="{1E1C7DFB-86DA-4770-BEEE-3DA462D69E92}"/>
    <cellStyle name="SAPBEXHLevel0 3 16" xfId="2985" xr:uid="{00000000-0005-0000-0000-00002A3C0000}"/>
    <cellStyle name="SAPBEXHLevel0 3 16 10" xfId="41175" xr:uid="{08C252EE-BEF2-4723-BED9-EFCF9CD83266}"/>
    <cellStyle name="SAPBEXHLevel0 3 16 11" xfId="47034" xr:uid="{56198C9D-FC2B-4349-80E5-DD9EBF2E731D}"/>
    <cellStyle name="SAPBEXHLevel0 3 16 2" xfId="4526" xr:uid="{00000000-0005-0000-0000-00002B3C0000}"/>
    <cellStyle name="SAPBEXHLevel0 3 16 2 10" xfId="45924" xr:uid="{1C378EB7-EAF2-4FBF-8B0F-D89D69E10EFE}"/>
    <cellStyle name="SAPBEXHLevel0 3 16 2 11" xfId="48242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1" xr:uid="{433CA579-71D1-46A9-9068-A30F0B1CE34B}"/>
    <cellStyle name="SAPBEXHLevel0 3 16 2 9" xfId="43734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4" xr:uid="{C266E57F-66F1-4F8E-972D-0A6653E775CD}"/>
    <cellStyle name="SAPBEXHLevel0 3 16 9" xfId="42515" xr:uid="{5E52FCE3-D9AF-4778-8A2F-319A774500C7}"/>
    <cellStyle name="SAPBEXHLevel0 3 17" xfId="4533" xr:uid="{00000000-0005-0000-0000-0000423C0000}"/>
    <cellStyle name="SAPBEXHLevel0 3 17 10" xfId="45499" xr:uid="{07ABA7C6-DB0F-476B-94B7-B4A51B39D0E0}"/>
    <cellStyle name="SAPBEXHLevel0 3 17 11" xfId="47821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1" xr:uid="{FF564EE6-E794-4462-875D-5ACEF2FE33BA}"/>
    <cellStyle name="SAPBEXHLevel0 3 17 9" xfId="38888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6" xr:uid="{47A596C4-F2C0-45B6-9C1F-2B9238632E55}"/>
    <cellStyle name="SAPBEXHLevel0 3 2 11" xfId="40039" xr:uid="{80F59415-C8D7-4077-A604-DD22EF7DC127}"/>
    <cellStyle name="SAPBEXHLevel0 3 2 12" xfId="47035" xr:uid="{B07B8BAE-77CC-4317-B9BC-FA7A7936CF39}"/>
    <cellStyle name="SAPBEXHLevel0 3 2 2" xfId="2987" xr:uid="{00000000-0005-0000-0000-0000543C0000}"/>
    <cellStyle name="SAPBEXHLevel0 3 2 2 10" xfId="44568" xr:uid="{F75EDF38-C1F3-4531-94C1-CD7A145C65A6}"/>
    <cellStyle name="SAPBEXHLevel0 3 2 2 11" xfId="47036" xr:uid="{2E63BDBC-4417-41BE-8A29-23DF7746BADB}"/>
    <cellStyle name="SAPBEXHLevel0 3 2 2 2" xfId="3297" xr:uid="{00000000-0005-0000-0000-0000553C0000}"/>
    <cellStyle name="SAPBEXHLevel0 3 2 2 2 10" xfId="45926" xr:uid="{7B6B63D6-4A0E-4295-B17D-042E7E2CF156}"/>
    <cellStyle name="SAPBEXHLevel0 3 2 2 2 11" xfId="48244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9" xr:uid="{35F89CF3-F289-4BF4-A5D8-13E93C6BF083}"/>
    <cellStyle name="SAPBEXHLevel0 3 2 2 2 9" xfId="43736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3" xr:uid="{C59325BE-0728-49DF-9AEF-BFBF3953B149}"/>
    <cellStyle name="SAPBEXHLevel0 3 2 2 9" xfId="42517" xr:uid="{8E4BFD90-A702-4009-90D4-C69C6B030756}"/>
    <cellStyle name="SAPBEXHLevel0 3 2 3" xfId="4525" xr:uid="{00000000-0005-0000-0000-00006C3C0000}"/>
    <cellStyle name="SAPBEXHLevel0 3 2 3 10" xfId="45925" xr:uid="{D222B9EB-646B-4163-8AB3-5D07FD3E9221}"/>
    <cellStyle name="SAPBEXHLevel0 3 2 3 11" xfId="48243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70" xr:uid="{6C327252-E410-4B76-B94C-95B22813F666}"/>
    <cellStyle name="SAPBEXHLevel0 3 2 3 9" xfId="43735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2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3" xr:uid="{A5A48E9D-64B4-4EF0-A938-9757A4C54A66}"/>
    <cellStyle name="SAPBEXHLevel0 3 25" xfId="41942" xr:uid="{C78612C1-A57B-48FA-8637-E755BAAF2EF9}"/>
    <cellStyle name="SAPBEXHLevel0 3 26" xfId="40960" xr:uid="{EA529589-B769-427F-8F2F-BAEAD93D0885}"/>
    <cellStyle name="SAPBEXHLevel0 3 27" xfId="44677" xr:uid="{FA37852A-0EC2-44C9-9963-68F3903C2B23}"/>
    <cellStyle name="SAPBEXHLevel0 3 3" xfId="2988" xr:uid="{00000000-0005-0000-0000-00008A3C0000}"/>
    <cellStyle name="SAPBEXHLevel0 3 3 10" xfId="42518" xr:uid="{FA5CFE6B-5FE5-4460-8BCB-0FFBDE62DFFA}"/>
    <cellStyle name="SAPBEXHLevel0 3 3 11" xfId="41174" xr:uid="{C31A2207-69A4-41CC-A57C-68D7A90950A7}"/>
    <cellStyle name="SAPBEXHLevel0 3 3 12" xfId="47037" xr:uid="{699DDBB0-4CB9-40E1-8EE3-58E2DB7718E8}"/>
    <cellStyle name="SAPBEXHLevel0 3 3 2" xfId="2989" xr:uid="{00000000-0005-0000-0000-00008B3C0000}"/>
    <cellStyle name="SAPBEXHLevel0 3 3 2 10" xfId="40038" xr:uid="{6FFA4DF0-6637-47B1-B878-DFF8BEA6B5D6}"/>
    <cellStyle name="SAPBEXHLevel0 3 3 2 11" xfId="47038" xr:uid="{26E5E9C5-9373-4189-BC94-04182858EA20}"/>
    <cellStyle name="SAPBEXHLevel0 3 3 2 2" xfId="4523" xr:uid="{00000000-0005-0000-0000-00008C3C0000}"/>
    <cellStyle name="SAPBEXHLevel0 3 3 2 2 10" xfId="45928" xr:uid="{FF3F56BA-0EC6-4236-82D1-52EEA88BD6A6}"/>
    <cellStyle name="SAPBEXHLevel0 3 3 2 2 11" xfId="48246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7" xr:uid="{05BD788D-1AD7-460B-912A-A98E6C9FFB14}"/>
    <cellStyle name="SAPBEXHLevel0 3 3 2 2 9" xfId="43738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1" xr:uid="{5DB74166-1476-4046-8798-2FC60C19175D}"/>
    <cellStyle name="SAPBEXHLevel0 3 3 2 9" xfId="42519" xr:uid="{EE93963B-0C0E-4805-ABBA-8D7E99D63343}"/>
    <cellStyle name="SAPBEXHLevel0 3 3 3" xfId="4524" xr:uid="{00000000-0005-0000-0000-0000A33C0000}"/>
    <cellStyle name="SAPBEXHLevel0 3 3 3 10" xfId="45927" xr:uid="{D9EF5A42-1106-49B8-87AB-D3C4012CFA9E}"/>
    <cellStyle name="SAPBEXHLevel0 3 3 3 11" xfId="48245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8" xr:uid="{D7136C90-C6ED-4B2B-825C-F7F3387753C9}"/>
    <cellStyle name="SAPBEXHLevel0 3 3 3 9" xfId="43737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1" xr:uid="{F47B755D-A182-4D61-A7A6-406888676A54}"/>
    <cellStyle name="SAPBEXHLevel0 3 4" xfId="2990" xr:uid="{00000000-0005-0000-0000-0000BA3C0000}"/>
    <cellStyle name="SAPBEXHLevel0 3 4 10" xfId="42520" xr:uid="{CEB91AD9-D932-45F4-9B05-7C3BFF594B78}"/>
    <cellStyle name="SAPBEXHLevel0 3 4 11" xfId="41173" xr:uid="{92664A77-847D-4C72-ADB8-54D4C733A776}"/>
    <cellStyle name="SAPBEXHLevel0 3 4 12" xfId="47039" xr:uid="{FD0F84B1-067A-4895-B8E5-F77088B4C6A9}"/>
    <cellStyle name="SAPBEXHLevel0 3 4 2" xfId="2991" xr:uid="{00000000-0005-0000-0000-0000BB3C0000}"/>
    <cellStyle name="SAPBEXHLevel0 3 4 2 10" xfId="40037" xr:uid="{596DA3B7-A17C-4A81-BE83-3159AB043169}"/>
    <cellStyle name="SAPBEXHLevel0 3 4 2 11" xfId="47040" xr:uid="{749B8CC1-55B0-43E9-8712-E7784D165D4C}"/>
    <cellStyle name="SAPBEXHLevel0 3 4 2 2" xfId="4521" xr:uid="{00000000-0005-0000-0000-0000BC3C0000}"/>
    <cellStyle name="SAPBEXHLevel0 3 4 2 2 10" xfId="45930" xr:uid="{DB22D2F1-ADE6-4C60-B4EC-DA9F288EF7C9}"/>
    <cellStyle name="SAPBEXHLevel0 3 4 2 2 11" xfId="48248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5" xr:uid="{00425B19-520C-4BF8-BE0A-78D3DDE3314B}"/>
    <cellStyle name="SAPBEXHLevel0 3 4 2 2 9" xfId="43740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40" xr:uid="{E258F32F-2D79-4874-9D9F-A11723E66216}"/>
    <cellStyle name="SAPBEXHLevel0 3 4 2 9" xfId="42521" xr:uid="{5A8167AF-5F24-45BB-8D06-E4D35A470CA8}"/>
    <cellStyle name="SAPBEXHLevel0 3 4 3" xfId="4522" xr:uid="{00000000-0005-0000-0000-0000D33C0000}"/>
    <cellStyle name="SAPBEXHLevel0 3 4 3 10" xfId="45929" xr:uid="{D9719EE7-8C44-42EF-826A-961B9EA348B0}"/>
    <cellStyle name="SAPBEXHLevel0 3 4 3 11" xfId="48247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6" xr:uid="{49BEA354-6AD7-491C-BCB3-2FE068769D09}"/>
    <cellStyle name="SAPBEXHLevel0 3 4 3 9" xfId="43739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2" xr:uid="{74276546-2B0B-4065-AB39-835D3FB2CD8F}"/>
    <cellStyle name="SAPBEXHLevel0 3 5" xfId="2992" xr:uid="{00000000-0005-0000-0000-0000EA3C0000}"/>
    <cellStyle name="SAPBEXHLevel0 3 5 10" xfId="42522" xr:uid="{1FC453C0-AE30-4267-8267-513816AA9FC9}"/>
    <cellStyle name="SAPBEXHLevel0 3 5 11" xfId="41172" xr:uid="{ABBFF08F-4439-4E46-842A-92028D71E50A}"/>
    <cellStyle name="SAPBEXHLevel0 3 5 12" xfId="47041" xr:uid="{648AA0C3-F5DF-4C47-A947-97C8A9D3A38B}"/>
    <cellStyle name="SAPBEXHLevel0 3 5 2" xfId="2993" xr:uid="{00000000-0005-0000-0000-0000EB3C0000}"/>
    <cellStyle name="SAPBEXHLevel0 3 5 2 10" xfId="40036" xr:uid="{B8625886-0981-4CC8-83B1-C2B963A4A84A}"/>
    <cellStyle name="SAPBEXHLevel0 3 5 2 11" xfId="47042" xr:uid="{AF810A14-B988-458C-AC28-0DC8C6791FF9}"/>
    <cellStyle name="SAPBEXHLevel0 3 5 2 2" xfId="4519" xr:uid="{00000000-0005-0000-0000-0000EC3C0000}"/>
    <cellStyle name="SAPBEXHLevel0 3 5 2 2 10" xfId="45932" xr:uid="{9B6FAC9F-DF32-460C-889D-D3D6C943A6FF}"/>
    <cellStyle name="SAPBEXHLevel0 3 5 2 2 11" xfId="48250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3" xr:uid="{3EF4B856-42C6-4C7F-8E1D-917882BCBDB6}"/>
    <cellStyle name="SAPBEXHLevel0 3 5 2 2 9" xfId="43742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9" xr:uid="{DA0821A4-F1E4-44EC-BF49-91B2BAFFC16B}"/>
    <cellStyle name="SAPBEXHLevel0 3 5 2 9" xfId="42523" xr:uid="{B29D30FB-6E05-45F6-9BCC-C661C0A7759E}"/>
    <cellStyle name="SAPBEXHLevel0 3 5 3" xfId="4520" xr:uid="{00000000-0005-0000-0000-0000033D0000}"/>
    <cellStyle name="SAPBEXHLevel0 3 5 3 10" xfId="45931" xr:uid="{0526473F-ABF1-4821-B309-CABFA5E050BD}"/>
    <cellStyle name="SAPBEXHLevel0 3 5 3 11" xfId="48249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4" xr:uid="{E98E78AB-C9DE-44DE-B178-28AD23AE66FE}"/>
    <cellStyle name="SAPBEXHLevel0 3 5 3 9" xfId="43741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9" xr:uid="{4EC7C4F3-BA57-4236-A3B7-3E7E87005263}"/>
    <cellStyle name="SAPBEXHLevel0 3 6" xfId="2994" xr:uid="{00000000-0005-0000-0000-00001A3D0000}"/>
    <cellStyle name="SAPBEXHLevel0 3 6 10" xfId="42524" xr:uid="{B3996D34-422D-4433-8454-172B27BA8649}"/>
    <cellStyle name="SAPBEXHLevel0 3 6 11" xfId="41171" xr:uid="{E02DB675-044B-41EB-9F29-7A531E9FD21B}"/>
    <cellStyle name="SAPBEXHLevel0 3 6 12" xfId="47043" xr:uid="{69235385-AE5A-4786-B25F-AA06C38B7EE0}"/>
    <cellStyle name="SAPBEXHLevel0 3 6 2" xfId="2995" xr:uid="{00000000-0005-0000-0000-00001B3D0000}"/>
    <cellStyle name="SAPBEXHLevel0 3 6 2 10" xfId="40035" xr:uid="{63049677-A6DD-4A66-BCB2-3BA24B47A681}"/>
    <cellStyle name="SAPBEXHLevel0 3 6 2 11" xfId="47044" xr:uid="{32B95E3A-E661-4D8C-9FBA-8A8F218706D9}"/>
    <cellStyle name="SAPBEXHLevel0 3 6 2 2" xfId="4517" xr:uid="{00000000-0005-0000-0000-00001C3D0000}"/>
    <cellStyle name="SAPBEXHLevel0 3 6 2 2 10" xfId="45934" xr:uid="{892C2F5F-C583-45FE-B94A-C1E5EDC0BB39}"/>
    <cellStyle name="SAPBEXHLevel0 3 6 2 2 11" xfId="48252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2" xr:uid="{8CCB8F9B-AFF6-4DBB-BC5A-AC0D75EFE6E3}"/>
    <cellStyle name="SAPBEXHLevel0 3 6 2 2 9" xfId="43744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8" xr:uid="{7BC50A43-F43D-4835-AF7B-68A001FDB4C1}"/>
    <cellStyle name="SAPBEXHLevel0 3 6 2 9" xfId="42525" xr:uid="{4793E4C4-C692-4806-BC1F-B557DF4D8640}"/>
    <cellStyle name="SAPBEXHLevel0 3 6 3" xfId="4518" xr:uid="{00000000-0005-0000-0000-0000333D0000}"/>
    <cellStyle name="SAPBEXHLevel0 3 6 3 10" xfId="45933" xr:uid="{D986714C-1F6C-4E38-9500-99CF080261C9}"/>
    <cellStyle name="SAPBEXHLevel0 3 6 3 11" xfId="48251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3" xr:uid="{626EF130-B5BA-428D-9C49-865A4F82257C}"/>
    <cellStyle name="SAPBEXHLevel0 3 6 3 9" xfId="43743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80" xr:uid="{B577D10E-0E10-439E-A013-8A50D31CB8FC}"/>
    <cellStyle name="SAPBEXHLevel0 3 7" xfId="2996" xr:uid="{00000000-0005-0000-0000-00004A3D0000}"/>
    <cellStyle name="SAPBEXHLevel0 3 7 10" xfId="42526" xr:uid="{3245E80A-12B1-4F03-8752-47822558AFCD}"/>
    <cellStyle name="SAPBEXHLevel0 3 7 11" xfId="41170" xr:uid="{B98F914D-3EA5-45D3-9522-6CBC98DAE2E0}"/>
    <cellStyle name="SAPBEXHLevel0 3 7 12" xfId="47045" xr:uid="{5C6C8415-B9A1-4DFB-8C9D-CE6369CD813E}"/>
    <cellStyle name="SAPBEXHLevel0 3 7 2" xfId="2997" xr:uid="{00000000-0005-0000-0000-00004B3D0000}"/>
    <cellStyle name="SAPBEXHLevel0 3 7 2 10" xfId="40034" xr:uid="{AA273796-2192-4787-85D4-F39006425EAE}"/>
    <cellStyle name="SAPBEXHLevel0 3 7 2 11" xfId="47046" xr:uid="{81CD9936-3A12-4D39-AB67-119C7906E2D4}"/>
    <cellStyle name="SAPBEXHLevel0 3 7 2 2" xfId="4515" xr:uid="{00000000-0005-0000-0000-00004C3D0000}"/>
    <cellStyle name="SAPBEXHLevel0 3 7 2 2 10" xfId="45936" xr:uid="{EE2962F0-9B99-4D6C-A7FC-3AFCA52DE1CC}"/>
    <cellStyle name="SAPBEXHLevel0 3 7 2 2 11" xfId="48254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60" xr:uid="{36C96363-FE3D-4656-ADE1-7340F10AD32D}"/>
    <cellStyle name="SAPBEXHLevel0 3 7 2 2 9" xfId="43746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7" xr:uid="{8DEC859E-CA18-4A9D-8280-07DF1A4C4654}"/>
    <cellStyle name="SAPBEXHLevel0 3 7 2 9" xfId="42527" xr:uid="{E8B2F42D-9AF6-4EE5-BFAC-4FD9E9829844}"/>
    <cellStyle name="SAPBEXHLevel0 3 7 3" xfId="4516" xr:uid="{00000000-0005-0000-0000-0000633D0000}"/>
    <cellStyle name="SAPBEXHLevel0 3 7 3 10" xfId="45935" xr:uid="{D8684E97-97D1-434F-9E4C-C1F729D96047}"/>
    <cellStyle name="SAPBEXHLevel0 3 7 3 11" xfId="48253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1" xr:uid="{51F1CA5E-5EAD-4C02-9C89-651EADA3FDE0}"/>
    <cellStyle name="SAPBEXHLevel0 3 7 3 9" xfId="43745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7" xr:uid="{A54FA655-366B-4AC5-8217-1B5F46C1DD74}"/>
    <cellStyle name="SAPBEXHLevel0 3 8" xfId="2998" xr:uid="{00000000-0005-0000-0000-00007A3D0000}"/>
    <cellStyle name="SAPBEXHLevel0 3 8 10" xfId="42224" xr:uid="{0396912B-1B60-46B6-A9FA-3CA6E0662D75}"/>
    <cellStyle name="SAPBEXHLevel0 3 8 11" xfId="47047" xr:uid="{265E4AC6-243F-4A16-806B-9448FFDED403}"/>
    <cellStyle name="SAPBEXHLevel0 3 8 2" xfId="4514" xr:uid="{00000000-0005-0000-0000-00007B3D0000}"/>
    <cellStyle name="SAPBEXHLevel0 3 8 2 10" xfId="45937" xr:uid="{A998E95D-35D9-4FF9-8AF4-7548F1E523F6}"/>
    <cellStyle name="SAPBEXHLevel0 3 8 2 11" xfId="48255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9" xr:uid="{7D4B8D1E-2136-4233-B63C-F6FF66DFC37A}"/>
    <cellStyle name="SAPBEXHLevel0 3 8 2 9" xfId="43747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8" xr:uid="{E13E0772-C8CF-44C3-8ABA-5F1704B01EE2}"/>
    <cellStyle name="SAPBEXHLevel0 3 8 9" xfId="42528" xr:uid="{6A622117-B3FD-4266-AFFC-D029F934F3FA}"/>
    <cellStyle name="SAPBEXHLevel0 3 9" xfId="2999" xr:uid="{00000000-0005-0000-0000-0000923D0000}"/>
    <cellStyle name="SAPBEXHLevel0 3 9 10" xfId="41169" xr:uid="{33FEFA26-4BA1-4499-BEB0-7C25B02BDFD6}"/>
    <cellStyle name="SAPBEXHLevel0 3 9 11" xfId="47048" xr:uid="{2BB2EE1C-A955-483B-BFC8-D7DFDC410E23}"/>
    <cellStyle name="SAPBEXHLevel0 3 9 2" xfId="4513" xr:uid="{00000000-0005-0000-0000-0000933D0000}"/>
    <cellStyle name="SAPBEXHLevel0 3 9 2 10" xfId="45938" xr:uid="{92EAC652-B545-41B5-92BB-AAD0438C4935}"/>
    <cellStyle name="SAPBEXHLevel0 3 9 2 11" xfId="48256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8" xr:uid="{1D038204-702E-46FF-915E-31A5A29324A6}"/>
    <cellStyle name="SAPBEXHLevel0 3 9 2 9" xfId="43748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6" xr:uid="{3EE76F32-A50F-46B1-9F26-20A6393AD1AA}"/>
    <cellStyle name="SAPBEXHLevel0 3 9 9" xfId="42529" xr:uid="{CAD7B2A2-F56D-4CE9-B9D6-A4FCC68771F3}"/>
    <cellStyle name="SAPBEXHLevel0 30" xfId="44542" xr:uid="{9A2C8513-8617-4546-8632-71E9FB3D0A77}"/>
    <cellStyle name="SAPBEXHLevel0 31" xfId="38280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3" xr:uid="{65ED1AA9-B751-44AD-BC9E-AF3AF0CA18BA}"/>
    <cellStyle name="SAPBEXHLevel0 4 10 11" xfId="47049" xr:uid="{248D4750-E854-4557-9FBF-5CC3F02CA8CD}"/>
    <cellStyle name="SAPBEXHLevel0 4 10 2" xfId="4511" xr:uid="{00000000-0005-0000-0000-0000AC3D0000}"/>
    <cellStyle name="SAPBEXHLevel0 4 10 2 10" xfId="45939" xr:uid="{9A701AC2-C578-445E-987B-26F9B28F85CC}"/>
    <cellStyle name="SAPBEXHLevel0 4 10 2 11" xfId="48257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7" xr:uid="{05CA11DE-40B2-4FC3-9ADC-14894AA9C47E}"/>
    <cellStyle name="SAPBEXHLevel0 4 10 2 9" xfId="43749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5" xr:uid="{176FB5DD-3DA9-4040-8FB2-46A533365069}"/>
    <cellStyle name="SAPBEXHLevel0 4 10 9" xfId="42530" xr:uid="{C54D9112-8CC7-4FAF-A401-BA55D7503E06}"/>
    <cellStyle name="SAPBEXHLevel0 4 11" xfId="3002" xr:uid="{00000000-0005-0000-0000-0000C33D0000}"/>
    <cellStyle name="SAPBEXHLevel0 4 11 10" xfId="41168" xr:uid="{869D28B3-27F2-4C84-8A1E-1EBAE13A705F}"/>
    <cellStyle name="SAPBEXHLevel0 4 11 11" xfId="47050" xr:uid="{0190ABC7-4D48-4ED2-8CC2-DF6604AAFD9F}"/>
    <cellStyle name="SAPBEXHLevel0 4 11 2" xfId="4510" xr:uid="{00000000-0005-0000-0000-0000C43D0000}"/>
    <cellStyle name="SAPBEXHLevel0 4 11 2 10" xfId="45940" xr:uid="{76DBD920-CAB9-468E-AEC7-E452938DF31E}"/>
    <cellStyle name="SAPBEXHLevel0 4 11 2 11" xfId="48258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6" xr:uid="{AA48C0BE-A8A1-4294-8774-DBA2CCD99F43}"/>
    <cellStyle name="SAPBEXHLevel0 4 11 2 9" xfId="43750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5" xr:uid="{03828C1E-C917-4F16-9143-ECD122ADDF2B}"/>
    <cellStyle name="SAPBEXHLevel0 4 11 9" xfId="42531" xr:uid="{ABFEE86E-4C9D-4738-9EF1-4E7D7B7B5166}"/>
    <cellStyle name="SAPBEXHLevel0 4 12" xfId="3003" xr:uid="{00000000-0005-0000-0000-0000DB3D0000}"/>
    <cellStyle name="SAPBEXHLevel0 4 12 10" xfId="40032" xr:uid="{C1393EF2-82D3-4009-A7B6-92BA0979FF5A}"/>
    <cellStyle name="SAPBEXHLevel0 4 12 11" xfId="47051" xr:uid="{7531D92E-F3D6-4322-968D-7AA6F0AAA7E8}"/>
    <cellStyle name="SAPBEXHLevel0 4 12 2" xfId="4509" xr:uid="{00000000-0005-0000-0000-0000DC3D0000}"/>
    <cellStyle name="SAPBEXHLevel0 4 12 2 10" xfId="45941" xr:uid="{7ECB5D9A-79FF-48BE-A38A-BF71D94F5211}"/>
    <cellStyle name="SAPBEXHLevel0 4 12 2 11" xfId="48259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5" xr:uid="{03B24758-B5F2-44C9-A4F7-DEC5E89583C9}"/>
    <cellStyle name="SAPBEXHLevel0 4 12 2 9" xfId="43751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6" xr:uid="{63D87F1B-005E-48B3-AC68-85B1EC5249B7}"/>
    <cellStyle name="SAPBEXHLevel0 4 12 9" xfId="42532" xr:uid="{DE8A1F04-7078-4C95-A48C-5ED9759E3027}"/>
    <cellStyle name="SAPBEXHLevel0 4 13" xfId="3004" xr:uid="{00000000-0005-0000-0000-0000F33D0000}"/>
    <cellStyle name="SAPBEXHLevel0 4 13 10" xfId="41167" xr:uid="{425003E6-4842-4C85-9980-EAE37C0242E9}"/>
    <cellStyle name="SAPBEXHLevel0 4 13 11" xfId="47052" xr:uid="{983EE547-E2DA-4A9E-8AC3-ED422BEBFAB4}"/>
    <cellStyle name="SAPBEXHLevel0 4 13 2" xfId="4508" xr:uid="{00000000-0005-0000-0000-0000F43D0000}"/>
    <cellStyle name="SAPBEXHLevel0 4 13 2 10" xfId="45942" xr:uid="{C1966022-B113-408A-8357-DD90C055BA5C}"/>
    <cellStyle name="SAPBEXHLevel0 4 13 2 11" xfId="48260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2" xr:uid="{A6F97B0D-1A5B-4A81-9C85-E62B4959CAA2}"/>
    <cellStyle name="SAPBEXHLevel0 4 13 2 9" xfId="43752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4" xr:uid="{F10D4A25-0051-427C-887D-7D9AE0E26CAE}"/>
    <cellStyle name="SAPBEXHLevel0 4 13 9" xfId="42533" xr:uid="{AE78B477-AF4E-4350-A164-7C3437DB9C92}"/>
    <cellStyle name="SAPBEXHLevel0 4 14" xfId="3005" xr:uid="{00000000-0005-0000-0000-00000B3E0000}"/>
    <cellStyle name="SAPBEXHLevel0 4 14 10" xfId="40031" xr:uid="{B6000C5F-2AC8-4A2F-8471-E37B7097ED28}"/>
    <cellStyle name="SAPBEXHLevel0 4 14 11" xfId="47053" xr:uid="{EFB0D410-34B6-4DE9-BFC4-C1708BD3D79D}"/>
    <cellStyle name="SAPBEXHLevel0 4 14 2" xfId="4507" xr:uid="{00000000-0005-0000-0000-00000C3E0000}"/>
    <cellStyle name="SAPBEXHLevel0 4 14 2 10" xfId="45943" xr:uid="{E9F3E238-C396-45F9-BFBB-D08C844653E6}"/>
    <cellStyle name="SAPBEXHLevel0 4 14 2 11" xfId="48261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4" xr:uid="{0B686577-346D-407E-9248-CBC754618FEC}"/>
    <cellStyle name="SAPBEXHLevel0 4 14 2 9" xfId="43753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3" xr:uid="{0C2505E4-B864-4A01-B260-ECE9BB97D997}"/>
    <cellStyle name="SAPBEXHLevel0 4 14 9" xfId="42534" xr:uid="{F5E1722A-1919-43DD-9161-3AE53082D1E2}"/>
    <cellStyle name="SAPBEXHLevel0 4 15" xfId="3006" xr:uid="{00000000-0005-0000-0000-0000233E0000}"/>
    <cellStyle name="SAPBEXHLevel0 4 15 10" xfId="41166" xr:uid="{A5265085-A29A-47DF-AFA4-B3F706087385}"/>
    <cellStyle name="SAPBEXHLevel0 4 15 11" xfId="47054" xr:uid="{EE14A702-165E-433E-9E79-D089DF5FEC02}"/>
    <cellStyle name="SAPBEXHLevel0 4 15 2" xfId="4506" xr:uid="{00000000-0005-0000-0000-0000243E0000}"/>
    <cellStyle name="SAPBEXHLevel0 4 15 2 10" xfId="45944" xr:uid="{578FD72C-9BD7-4BA9-9AC4-4F91B3A91ACC}"/>
    <cellStyle name="SAPBEXHLevel0 4 15 2 11" xfId="48262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3" xr:uid="{606BFFF2-0562-4C32-8847-088974A87A9B}"/>
    <cellStyle name="SAPBEXHLevel0 4 15 2 9" xfId="43754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3" xr:uid="{78FDC069-E9E5-4E0B-9753-EEE188F61580}"/>
    <cellStyle name="SAPBEXHLevel0 4 15 9" xfId="42535" xr:uid="{9CC239BE-A1B0-482E-A1E5-F50F46B8B118}"/>
    <cellStyle name="SAPBEXHLevel0 4 16" xfId="3007" xr:uid="{00000000-0005-0000-0000-00003B3E0000}"/>
    <cellStyle name="SAPBEXHLevel0 4 16 10" xfId="42225" xr:uid="{E43F840B-9145-4CBE-BCC0-5CE4239843C9}"/>
    <cellStyle name="SAPBEXHLevel0 4 16 11" xfId="47055" xr:uid="{9E392289-8DC6-4267-9821-693210055243}"/>
    <cellStyle name="SAPBEXHLevel0 4 16 2" xfId="4505" xr:uid="{00000000-0005-0000-0000-00003C3E0000}"/>
    <cellStyle name="SAPBEXHLevel0 4 16 2 10" xfId="45945" xr:uid="{826E620D-CCD2-4592-A61A-0B74C5422B52}"/>
    <cellStyle name="SAPBEXHLevel0 4 16 2 11" xfId="48263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2" xr:uid="{15ABE193-85C7-416A-859A-D3B8B50F27AE}"/>
    <cellStyle name="SAPBEXHLevel0 4 16 2 9" xfId="43755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4" xr:uid="{6235C9F2-5FDD-4B7A-8021-522BDC8E3259}"/>
    <cellStyle name="SAPBEXHLevel0 4 16 9" xfId="42536" xr:uid="{D8AACB89-DACC-4BE9-91B7-E814E140EE32}"/>
    <cellStyle name="SAPBEXHLevel0 4 17" xfId="3000" xr:uid="{00000000-0005-0000-0000-0000533E0000}"/>
    <cellStyle name="SAPBEXHLevel0 4 17 10" xfId="38887" xr:uid="{E5A344A4-BB76-4906-B93B-1FF289EECF14}"/>
    <cellStyle name="SAPBEXHLevel0 4 17 11" xfId="45500" xr:uid="{64AB02A7-2AEA-4FFA-AEFB-CF6A421BBA9E}"/>
    <cellStyle name="SAPBEXHLevel0 4 17 12" xfId="47822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2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2" xr:uid="{370D47E3-A75D-4387-B31C-38637849D630}"/>
    <cellStyle name="SAPBEXHLevel0 4 2 14" xfId="42537" xr:uid="{3EC9AF35-8B6E-4949-A8AA-B4B52EB5A496}"/>
    <cellStyle name="SAPBEXHLevel0 4 2 15" xfId="40030" xr:uid="{CE52ED4F-12B4-49E5-AA2A-05E1F8F0EB5C}"/>
    <cellStyle name="SAPBEXHLevel0 4 2 16" xfId="47056" xr:uid="{40A4C087-6459-436E-808F-60F7D447A3C6}"/>
    <cellStyle name="SAPBEXHLevel0 4 2 2" xfId="3009" xr:uid="{00000000-0005-0000-0000-0000753E0000}"/>
    <cellStyle name="SAPBEXHLevel0 4 2 2 10" xfId="41165" xr:uid="{2DE1142D-AD1F-4A7A-A220-8F7EF88EE9F7}"/>
    <cellStyle name="SAPBEXHLevel0 4 2 2 11" xfId="47057" xr:uid="{7A1EF13D-0EBF-4778-8959-D5232FF4A0B5}"/>
    <cellStyle name="SAPBEXHLevel0 4 2 2 2" xfId="4503" xr:uid="{00000000-0005-0000-0000-0000763E0000}"/>
    <cellStyle name="SAPBEXHLevel0 4 2 2 2 10" xfId="45947" xr:uid="{03A955D4-B9F8-42D8-8599-70B6BCC9ADA9}"/>
    <cellStyle name="SAPBEXHLevel0 4 2 2 2 11" xfId="48265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50" xr:uid="{852BADF3-E5D2-4663-94CE-42B3B25787E3}"/>
    <cellStyle name="SAPBEXHLevel0 4 2 2 2 9" xfId="43757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1" xr:uid="{E7205E0D-7B83-481B-B234-C16E06D3FC37}"/>
    <cellStyle name="SAPBEXHLevel0 4 2 2 9" xfId="42538" xr:uid="{A79EDED4-36CB-4692-87B8-BF81C927CF8B}"/>
    <cellStyle name="SAPBEXHLevel0 4 2 3" xfId="3008" xr:uid="{00000000-0005-0000-0000-00008D3E0000}"/>
    <cellStyle name="SAPBEXHLevel0 4 2 3 10" xfId="42333" xr:uid="{F6EA6CCD-6CF6-43F1-8528-4CCC7A8D73BC}"/>
    <cellStyle name="SAPBEXHLevel0 4 2 3 11" xfId="46866" xr:uid="{72173B2C-64CC-4251-A411-DD2FEFF39214}"/>
    <cellStyle name="SAPBEXHLevel0 4 2 3 12" xfId="49169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4" xr:uid="{175C818C-115E-471F-B43B-0F1A1B829085}"/>
    <cellStyle name="SAPBEXHLevel0 4 2 4" xfId="4504" xr:uid="{00000000-0005-0000-0000-00009B3E0000}"/>
    <cellStyle name="SAPBEXHLevel0 4 2 4 10" xfId="45946" xr:uid="{A3AF1D40-4BB1-4C23-88CA-B30A5375E65F}"/>
    <cellStyle name="SAPBEXHLevel0 4 2 4 11" xfId="48264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1" xr:uid="{C5237D21-49F1-49B5-BBE8-251F808D8CB5}"/>
    <cellStyle name="SAPBEXHLevel0 4 2 4 9" xfId="43756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40" xr:uid="{78298049-5C84-4F9F-BE66-769025962F09}"/>
    <cellStyle name="SAPBEXHLevel0 4 28" xfId="43343" xr:uid="{18F1D724-9FEB-4684-ACC3-7B5C03C3C4F5}"/>
    <cellStyle name="SAPBEXHLevel0 4 29" xfId="40097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1" xr:uid="{6EFAFE65-8969-4A72-9280-F931BF677140}"/>
    <cellStyle name="SAPBEXHLevel0 4 3 14" xfId="42539" xr:uid="{D60E7FB3-2464-4C30-A755-3012E7C8A20C}"/>
    <cellStyle name="SAPBEXHLevel0 4 3 15" xfId="40029" xr:uid="{D73C0B1F-76F1-420C-AF57-4BCB7CBD0138}"/>
    <cellStyle name="SAPBEXHLevel0 4 3 16" xfId="47058" xr:uid="{02C60817-9E97-4285-A12D-73221C43BFE1}"/>
    <cellStyle name="SAPBEXHLevel0 4 3 2" xfId="3011" xr:uid="{00000000-0005-0000-0000-0000C33E0000}"/>
    <cellStyle name="SAPBEXHLevel0 4 3 2 10" xfId="41164" xr:uid="{E7E0D5EE-D374-4882-BCD1-716853396FCC}"/>
    <cellStyle name="SAPBEXHLevel0 4 3 2 11" xfId="47059" xr:uid="{A603F95C-A636-46AE-9040-E06B8FF35453}"/>
    <cellStyle name="SAPBEXHLevel0 4 3 2 2" xfId="3305" xr:uid="{00000000-0005-0000-0000-0000C43E0000}"/>
    <cellStyle name="SAPBEXHLevel0 4 3 2 2 10" xfId="45949" xr:uid="{D14CC945-F940-4028-A840-3C7FCDE03BC2}"/>
    <cellStyle name="SAPBEXHLevel0 4 3 2 2 11" xfId="48267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8" xr:uid="{39A63448-4715-48F2-924D-2ED352949A09}"/>
    <cellStyle name="SAPBEXHLevel0 4 3 2 2 9" xfId="43759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2" xr:uid="{553DC02B-5F7F-483E-BFD4-6E961AE2F15A}"/>
    <cellStyle name="SAPBEXHLevel0 4 3 2 9" xfId="42540" xr:uid="{3BE8D102-619A-406C-93D8-9A21A9D1A421}"/>
    <cellStyle name="SAPBEXHLevel0 4 3 3" xfId="3010" xr:uid="{00000000-0005-0000-0000-0000DB3E0000}"/>
    <cellStyle name="SAPBEXHLevel0 4 3 3 10" xfId="43758" xr:uid="{510FBE50-CF84-4B65-956F-83312957164D}"/>
    <cellStyle name="SAPBEXHLevel0 4 3 3 11" xfId="45948" xr:uid="{A57DD1BE-FDE9-4999-9809-EC98B1350B71}"/>
    <cellStyle name="SAPBEXHLevel0 4 3 3 12" xfId="48266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9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1" xr:uid="{9596C604-AF03-45BD-BAF7-D260F41CF922}"/>
    <cellStyle name="SAPBEXHLevel0 4 4 11" xfId="40028" xr:uid="{D4D8E1E0-5550-434A-B575-0EB3749522B3}"/>
    <cellStyle name="SAPBEXHLevel0 4 4 12" xfId="47060" xr:uid="{71B1BFB6-F3E8-44F3-BE0A-8B51DD13D535}"/>
    <cellStyle name="SAPBEXHLevel0 4 4 2" xfId="3013" xr:uid="{00000000-0005-0000-0000-0000013F0000}"/>
    <cellStyle name="SAPBEXHLevel0 4 4 2 10" xfId="44567" xr:uid="{1AC7932C-E70F-4CBF-AB15-7BE745C4DF0E}"/>
    <cellStyle name="SAPBEXHLevel0 4 4 2 11" xfId="47061" xr:uid="{F560F219-A8B5-4B03-AB87-CE495A58E3F6}"/>
    <cellStyle name="SAPBEXHLevel0 4 4 2 2" xfId="4500" xr:uid="{00000000-0005-0000-0000-0000023F0000}"/>
    <cellStyle name="SAPBEXHLevel0 4 4 2 2 10" xfId="45951" xr:uid="{C1E03DAA-0FE8-4CE4-9C3E-298F1024CBF7}"/>
    <cellStyle name="SAPBEXHLevel0 4 4 2 2 11" xfId="48269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6" xr:uid="{96501075-3FB3-4C76-95F1-C234522CE8FD}"/>
    <cellStyle name="SAPBEXHLevel0 4 4 2 2 9" xfId="43761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9" xr:uid="{FA75D776-F455-4D15-AFEC-AE9DED660630}"/>
    <cellStyle name="SAPBEXHLevel0 4 4 2 9" xfId="42542" xr:uid="{859D2720-89B0-47CB-A308-7504FF92775F}"/>
    <cellStyle name="SAPBEXHLevel0 4 4 3" xfId="4501" xr:uid="{00000000-0005-0000-0000-0000193F0000}"/>
    <cellStyle name="SAPBEXHLevel0 4 4 3 10" xfId="45950" xr:uid="{874427D2-2972-46EC-BEDE-631194B9E7C6}"/>
    <cellStyle name="SAPBEXHLevel0 4 4 3 11" xfId="48268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7" xr:uid="{CA18E238-3CEF-4E09-8045-99F4D89774D0}"/>
    <cellStyle name="SAPBEXHLevel0 4 4 3 9" xfId="43760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30" xr:uid="{ACDF3BC1-21EC-41BE-84B5-FF0673E58A07}"/>
    <cellStyle name="SAPBEXHLevel0 4 5" xfId="3014" xr:uid="{00000000-0005-0000-0000-0000303F0000}"/>
    <cellStyle name="SAPBEXHLevel0 4 5 10" xfId="42543" xr:uid="{1B6E0BFE-51A0-48F4-939B-6B8C00523634}"/>
    <cellStyle name="SAPBEXHLevel0 4 5 11" xfId="41163" xr:uid="{24525668-A47A-4415-9248-E12A77D4DBA3}"/>
    <cellStyle name="SAPBEXHLevel0 4 5 12" xfId="47062" xr:uid="{C6C0C81D-1BA1-4A3D-BC81-E283932C68AC}"/>
    <cellStyle name="SAPBEXHLevel0 4 5 2" xfId="3015" xr:uid="{00000000-0005-0000-0000-0000313F0000}"/>
    <cellStyle name="SAPBEXHLevel0 4 5 2 10" xfId="40027" xr:uid="{0A422B6D-95E1-4D4F-B3D5-E2DAE975B9D0}"/>
    <cellStyle name="SAPBEXHLevel0 4 5 2 11" xfId="47063" xr:uid="{D7CF19C2-5D13-493A-8199-DD7516CDB79A}"/>
    <cellStyle name="SAPBEXHLevel0 4 5 2 2" xfId="4498" xr:uid="{00000000-0005-0000-0000-0000323F0000}"/>
    <cellStyle name="SAPBEXHLevel0 4 5 2 2 10" xfId="45953" xr:uid="{46515B79-8FF9-40BD-B081-6B6252EA6FE4}"/>
    <cellStyle name="SAPBEXHLevel0 4 5 2 2 11" xfId="48271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4" xr:uid="{F354EA20-FCFA-41B7-ACAC-22B6402470A1}"/>
    <cellStyle name="SAPBEXHLevel0 4 5 2 2 9" xfId="43763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8" xr:uid="{F9A9EF01-6EB4-4D36-BFF5-DEE2411B3225}"/>
    <cellStyle name="SAPBEXHLevel0 4 5 2 9" xfId="42544" xr:uid="{F18E90FB-0026-4EC9-B87E-855013E90235}"/>
    <cellStyle name="SAPBEXHLevel0 4 5 3" xfId="4499" xr:uid="{00000000-0005-0000-0000-0000493F0000}"/>
    <cellStyle name="SAPBEXHLevel0 4 5 3 10" xfId="45952" xr:uid="{9CB22E6D-E11F-4EBA-9218-46F1E265F887}"/>
    <cellStyle name="SAPBEXHLevel0 4 5 3 11" xfId="48270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5" xr:uid="{4970D323-9DC3-495C-9E75-6A47D1E81EE8}"/>
    <cellStyle name="SAPBEXHLevel0 4 5 3 9" xfId="43762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70" xr:uid="{A82C9789-F042-46D6-BB01-053B6D86E547}"/>
    <cellStyle name="SAPBEXHLevel0 4 6" xfId="3016" xr:uid="{00000000-0005-0000-0000-0000603F0000}"/>
    <cellStyle name="SAPBEXHLevel0 4 6 10" xfId="42545" xr:uid="{FA8CD490-4D6A-4EE5-8B93-3B7A3DF59615}"/>
    <cellStyle name="SAPBEXHLevel0 4 6 11" xfId="41162" xr:uid="{6BA8CDDC-D672-4DC2-8D28-2FC56C46FB34}"/>
    <cellStyle name="SAPBEXHLevel0 4 6 12" xfId="47064" xr:uid="{B81D8F29-40C7-4424-9509-D46DB9B8CBED}"/>
    <cellStyle name="SAPBEXHLevel0 4 6 2" xfId="3017" xr:uid="{00000000-0005-0000-0000-0000613F0000}"/>
    <cellStyle name="SAPBEXHLevel0 4 6 2 10" xfId="40026" xr:uid="{EFAEE4EF-3E6A-4B70-A3FC-0440E6B9C3F8}"/>
    <cellStyle name="SAPBEXHLevel0 4 6 2 11" xfId="47065" xr:uid="{F6303737-BD48-4391-AD5A-11B06D76AB7C}"/>
    <cellStyle name="SAPBEXHLevel0 4 6 2 2" xfId="4496" xr:uid="{00000000-0005-0000-0000-0000623F0000}"/>
    <cellStyle name="SAPBEXHLevel0 4 6 2 2 10" xfId="45955" xr:uid="{FF303DAF-DB41-431E-A060-D0C1BF960335}"/>
    <cellStyle name="SAPBEXHLevel0 4 6 2 2 11" xfId="48273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2" xr:uid="{7883CB5A-A6B8-4CC3-85B6-F6100E2A08DE}"/>
    <cellStyle name="SAPBEXHLevel0 4 6 2 2 9" xfId="43765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7" xr:uid="{15BB0241-B329-4405-A3BB-66F245260961}"/>
    <cellStyle name="SAPBEXHLevel0 4 6 2 9" xfId="42546" xr:uid="{B62C7FB1-18FC-4D5C-8060-5EDD5C61F0AA}"/>
    <cellStyle name="SAPBEXHLevel0 4 6 3" xfId="4497" xr:uid="{00000000-0005-0000-0000-0000793F0000}"/>
    <cellStyle name="SAPBEXHLevel0 4 6 3 10" xfId="45954" xr:uid="{665BED05-20E2-4F2D-8F45-724A367F51C1}"/>
    <cellStyle name="SAPBEXHLevel0 4 6 3 11" xfId="48272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3" xr:uid="{A44636CE-A7A2-4DDA-A5C0-B26560D42DE9}"/>
    <cellStyle name="SAPBEXHLevel0 4 6 3 9" xfId="43764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9" xr:uid="{5DA5E4DD-94F7-4A4D-8E4D-829BF8F97E99}"/>
    <cellStyle name="SAPBEXHLevel0 4 7" xfId="3018" xr:uid="{00000000-0005-0000-0000-0000903F0000}"/>
    <cellStyle name="SAPBEXHLevel0 4 7 10" xfId="42547" xr:uid="{C700C801-9BB4-47B4-AE86-14F66A7581AA}"/>
    <cellStyle name="SAPBEXHLevel0 4 7 11" xfId="41161" xr:uid="{6A7DB432-29DC-4443-A4B0-E83F09A7265C}"/>
    <cellStyle name="SAPBEXHLevel0 4 7 12" xfId="47066" xr:uid="{E2237CB6-D05F-4D8B-BC47-E7DF997728F6}"/>
    <cellStyle name="SAPBEXHLevel0 4 7 2" xfId="3019" xr:uid="{00000000-0005-0000-0000-0000913F0000}"/>
    <cellStyle name="SAPBEXHLevel0 4 7 2 10" xfId="40025" xr:uid="{ABFB688C-38F9-4CC1-BEE8-D8D0EE978352}"/>
    <cellStyle name="SAPBEXHLevel0 4 7 2 11" xfId="47067" xr:uid="{4CB7F853-B845-4ED4-8D64-6DC8F879AD34}"/>
    <cellStyle name="SAPBEXHLevel0 4 7 2 2" xfId="4494" xr:uid="{00000000-0005-0000-0000-0000923F0000}"/>
    <cellStyle name="SAPBEXHLevel0 4 7 2 2 10" xfId="45957" xr:uid="{E31E950F-940C-401A-926B-48A988FE3224}"/>
    <cellStyle name="SAPBEXHLevel0 4 7 2 2 11" xfId="48275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1" xr:uid="{4B196520-1199-4557-93F9-C8BD0114C987}"/>
    <cellStyle name="SAPBEXHLevel0 4 7 2 2 9" xfId="43767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6" xr:uid="{9EF2C0E7-107F-4928-A250-9D354F228BA3}"/>
    <cellStyle name="SAPBEXHLevel0 4 7 2 9" xfId="42548" xr:uid="{A6CF96FD-712C-4F40-B396-4E8C82D2CDFC}"/>
    <cellStyle name="SAPBEXHLevel0 4 7 3" xfId="4495" xr:uid="{00000000-0005-0000-0000-0000A93F0000}"/>
    <cellStyle name="SAPBEXHLevel0 4 7 3 10" xfId="45956" xr:uid="{559EEEB2-48D1-4CF0-AB0A-37BCF205C7E5}"/>
    <cellStyle name="SAPBEXHLevel0 4 7 3 11" xfId="48274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3" xr:uid="{DCF9746C-E186-47B2-BDAB-B74C93F14D8F}"/>
    <cellStyle name="SAPBEXHLevel0 4 7 3 9" xfId="43766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8" xr:uid="{05994A7A-1AA3-4413-90EE-8F1E65FE001D}"/>
    <cellStyle name="SAPBEXHLevel0 4 8" xfId="3020" xr:uid="{00000000-0005-0000-0000-0000C03F0000}"/>
    <cellStyle name="SAPBEXHLevel0 4 8 10" xfId="41160" xr:uid="{23AD5B09-0F9A-4B82-9AA1-4FABCDB16CDF}"/>
    <cellStyle name="SAPBEXHLevel0 4 8 11" xfId="47068" xr:uid="{A2CFCB46-2F88-46E5-BB76-A9E7E6E498C4}"/>
    <cellStyle name="SAPBEXHLevel0 4 8 2" xfId="4493" xr:uid="{00000000-0005-0000-0000-0000C13F0000}"/>
    <cellStyle name="SAPBEXHLevel0 4 8 2 10" xfId="45958" xr:uid="{E4E4E03B-2D8E-48B2-8AAC-1E1C65C7006C}"/>
    <cellStyle name="SAPBEXHLevel0 4 8 2 11" xfId="48276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100" xr:uid="{4035B525-E318-47A7-BF3D-4837E0E1D8F1}"/>
    <cellStyle name="SAPBEXHLevel0 4 8 2 9" xfId="43768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7" xr:uid="{286C1749-2EC1-479D-9313-4609D6BB8179}"/>
    <cellStyle name="SAPBEXHLevel0 4 8 9" xfId="42549" xr:uid="{A9AF6EDF-3F2C-401A-95DC-5CFCB4748CF2}"/>
    <cellStyle name="SAPBEXHLevel0 4 9" xfId="3021" xr:uid="{00000000-0005-0000-0000-0000D83F0000}"/>
    <cellStyle name="SAPBEXHLevel0 4 9 10" xfId="40258" xr:uid="{5E202289-7243-4FEF-9498-8868B2101AFD}"/>
    <cellStyle name="SAPBEXHLevel0 4 9 11" xfId="47069" xr:uid="{C12C91A2-CA9D-4F77-BC41-D31BE26C316C}"/>
    <cellStyle name="SAPBEXHLevel0 4 9 2" xfId="4492" xr:uid="{00000000-0005-0000-0000-0000D93F0000}"/>
    <cellStyle name="SAPBEXHLevel0 4 9 2 10" xfId="45959" xr:uid="{683342C5-0B97-4466-8AC1-D1EE92810324}"/>
    <cellStyle name="SAPBEXHLevel0 4 9 2 11" xfId="48277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5" xr:uid="{053914A2-3CC2-4CDA-B8F6-B6CFD94193BD}"/>
    <cellStyle name="SAPBEXHLevel0 4 9 2 9" xfId="43769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5" xr:uid="{51DC9ED9-A333-466D-9971-91F81112273A}"/>
    <cellStyle name="SAPBEXHLevel0 4 9 9" xfId="42550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5" xr:uid="{9CC2C5D7-9BE0-4CC5-A22D-78799BE5493D}"/>
    <cellStyle name="SAPBEXHLevel0 5 10 11" xfId="47070" xr:uid="{EFC96F11-634E-436D-B94D-4FF07CFDA57C}"/>
    <cellStyle name="SAPBEXHLevel0 5 10 2" xfId="4490" xr:uid="{00000000-0005-0000-0000-0000F23F0000}"/>
    <cellStyle name="SAPBEXHLevel0 5 10 2 10" xfId="45960" xr:uid="{477C8DBF-EA47-4DEB-8636-436CDCB05C85}"/>
    <cellStyle name="SAPBEXHLevel0 5 10 2 11" xfId="48278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9" xr:uid="{1B5F472E-A411-4BD5-AAE9-19FA73CA08CD}"/>
    <cellStyle name="SAPBEXHLevel0 5 10 2 9" xfId="43770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6" xr:uid="{6233675F-4B36-4A41-A646-15E391395388}"/>
    <cellStyle name="SAPBEXHLevel0 5 10 9" xfId="42551" xr:uid="{0D9F2BD5-F585-4E65-98B2-7370B4CEADC9}"/>
    <cellStyle name="SAPBEXHLevel0 5 11" xfId="3024" xr:uid="{00000000-0005-0000-0000-000009400000}"/>
    <cellStyle name="SAPBEXHLevel0 5 11 10" xfId="39317" xr:uid="{D300BFA9-12DE-4E07-A721-158461FC02A3}"/>
    <cellStyle name="SAPBEXHLevel0 5 11 11" xfId="47071" xr:uid="{39C9897B-B6F9-4A7F-80DA-7C473FE8AB67}"/>
    <cellStyle name="SAPBEXHLevel0 5 11 2" xfId="4489" xr:uid="{00000000-0005-0000-0000-00000A400000}"/>
    <cellStyle name="SAPBEXHLevel0 5 11 2 10" xfId="45961" xr:uid="{0CCD4E22-3518-49CB-9D40-B46B68031645}"/>
    <cellStyle name="SAPBEXHLevel0 5 11 2 11" xfId="48279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8" xr:uid="{45538133-7480-475F-88E6-FC63109B6477}"/>
    <cellStyle name="SAPBEXHLevel0 5 11 2 9" xfId="43771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4" xr:uid="{E14B2DCE-05AB-48B8-A5AC-BB0E9974C787}"/>
    <cellStyle name="SAPBEXHLevel0 5 11 9" xfId="42552" xr:uid="{2CF0244B-64B3-4F64-A491-77A6A7C2B076}"/>
    <cellStyle name="SAPBEXHLevel0 5 12" xfId="3025" xr:uid="{00000000-0005-0000-0000-000021400000}"/>
    <cellStyle name="SAPBEXHLevel0 5 12 10" xfId="40407" xr:uid="{23F45578-6B90-42AF-A2E8-837352C5E80E}"/>
    <cellStyle name="SAPBEXHLevel0 5 12 11" xfId="47072" xr:uid="{5FFBCC05-1664-4CB7-9DDD-3354C9CBFFE3}"/>
    <cellStyle name="SAPBEXHLevel0 5 12 2" xfId="4488" xr:uid="{00000000-0005-0000-0000-000022400000}"/>
    <cellStyle name="SAPBEXHLevel0 5 12 2 10" xfId="45962" xr:uid="{8FA64798-28CA-42EC-81EB-D2E7534C985B}"/>
    <cellStyle name="SAPBEXHLevel0 5 12 2 11" xfId="48280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7" xr:uid="{565E8E9F-EA7F-492F-AE39-2867E190FA01}"/>
    <cellStyle name="SAPBEXHLevel0 5 12 2 9" xfId="43772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5" xr:uid="{6B5B7166-CE4D-4926-8037-DF93D71E1E6A}"/>
    <cellStyle name="SAPBEXHLevel0 5 12 9" xfId="42553" xr:uid="{A9DEA0CC-C9EA-43A0-BBA1-878C072548B3}"/>
    <cellStyle name="SAPBEXHLevel0 5 13" xfId="3026" xr:uid="{00000000-0005-0000-0000-000039400000}"/>
    <cellStyle name="SAPBEXHLevel0 5 13 10" xfId="40451" xr:uid="{8F0EE7F6-124B-48F7-B3F8-19E2F4A3A8E3}"/>
    <cellStyle name="SAPBEXHLevel0 5 13 11" xfId="47073" xr:uid="{935634A0-C897-43B2-B56E-56DE39B606EA}"/>
    <cellStyle name="SAPBEXHLevel0 5 13 2" xfId="4487" xr:uid="{00000000-0005-0000-0000-00003A400000}"/>
    <cellStyle name="SAPBEXHLevel0 5 13 2 10" xfId="45963" xr:uid="{42BD13CA-C3BC-4F96-AE07-62ECBD13547F}"/>
    <cellStyle name="SAPBEXHLevel0 5 13 2 11" xfId="48281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1" xr:uid="{F2B39884-2D69-4029-86D5-E04166C234D2}"/>
    <cellStyle name="SAPBEXHLevel0 5 13 2 9" xfId="43773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3" xr:uid="{D3AE8884-5EE5-4DE8-ACF3-A5B6774F7882}"/>
    <cellStyle name="SAPBEXHLevel0 5 13 9" xfId="42554" xr:uid="{4EE78061-C245-45DF-9254-0E5C07E01463}"/>
    <cellStyle name="SAPBEXHLevel0 5 14" xfId="3027" xr:uid="{00000000-0005-0000-0000-000051400000}"/>
    <cellStyle name="SAPBEXHLevel0 5 14 10" xfId="42226" xr:uid="{A53FA4EE-9265-478B-8051-8BC93F3A5FB8}"/>
    <cellStyle name="SAPBEXHLevel0 5 14 11" xfId="47074" xr:uid="{AE839411-0318-4238-AEAD-2C2F03920A6A}"/>
    <cellStyle name="SAPBEXHLevel0 5 14 2" xfId="4486" xr:uid="{00000000-0005-0000-0000-000052400000}"/>
    <cellStyle name="SAPBEXHLevel0 5 14 2 10" xfId="45964" xr:uid="{83A59800-FEBB-40A6-8C50-9B50C09819E2}"/>
    <cellStyle name="SAPBEXHLevel0 5 14 2 11" xfId="48282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40" xr:uid="{BAC72657-4C08-48A2-9C1A-18F73EB79273}"/>
    <cellStyle name="SAPBEXHLevel0 5 14 2 9" xfId="43774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4" xr:uid="{F5261340-5523-4222-992F-26095E3B99A3}"/>
    <cellStyle name="SAPBEXHLevel0 5 14 9" xfId="42555" xr:uid="{AEB9FB85-1FB4-453F-9B94-C3B90755235F}"/>
    <cellStyle name="SAPBEXHLevel0 5 15" xfId="3028" xr:uid="{00000000-0005-0000-0000-000069400000}"/>
    <cellStyle name="SAPBEXHLevel0 5 15 10" xfId="39827" xr:uid="{0AEC7C76-21A1-4C17-8868-7F37C0366A1D}"/>
    <cellStyle name="SAPBEXHLevel0 5 15 11" xfId="47075" xr:uid="{E6AA8F8A-F629-4B5F-8A7B-655FBEF53ECF}"/>
    <cellStyle name="SAPBEXHLevel0 5 15 2" xfId="4485" xr:uid="{00000000-0005-0000-0000-00006A400000}"/>
    <cellStyle name="SAPBEXHLevel0 5 15 2 10" xfId="45965" xr:uid="{CD42E513-A87A-443B-9C77-4485CFCA6C7D}"/>
    <cellStyle name="SAPBEXHLevel0 5 15 2 11" xfId="48283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9" xr:uid="{75F24541-6B16-4797-8D3C-D264D01A00FD}"/>
    <cellStyle name="SAPBEXHLevel0 5 15 2 9" xfId="43775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2" xr:uid="{928B1C6E-0AF7-40B2-A928-CEA5851E2B0A}"/>
    <cellStyle name="SAPBEXHLevel0 5 15 9" xfId="42556" xr:uid="{29CAEC38-5A1F-48F0-B92E-D65C430451C2}"/>
    <cellStyle name="SAPBEXHLevel0 5 16" xfId="3029" xr:uid="{00000000-0005-0000-0000-000081400000}"/>
    <cellStyle name="SAPBEXHLevel0 5 16 10" xfId="40964" xr:uid="{A486A0A2-13DD-406D-90BA-C35D52B5792C}"/>
    <cellStyle name="SAPBEXHLevel0 5 16 11" xfId="47076" xr:uid="{EBA600D1-8533-4E90-B949-853A3E5F0FA6}"/>
    <cellStyle name="SAPBEXHLevel0 5 16 2" xfId="4484" xr:uid="{00000000-0005-0000-0000-000082400000}"/>
    <cellStyle name="SAPBEXHLevel0 5 16 2 10" xfId="45966" xr:uid="{E291ADD6-9955-4451-8E05-A7604E7F69DF}"/>
    <cellStyle name="SAPBEXHLevel0 5 16 2 11" xfId="48284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8" xr:uid="{E24F1815-0D73-4EFB-93F5-8FEAA7DAAC7C}"/>
    <cellStyle name="SAPBEXHLevel0 5 16 2 9" xfId="43776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4" xr:uid="{D786A8B7-F70A-41A7-8AC0-A6229D75C00C}"/>
    <cellStyle name="SAPBEXHLevel0 5 16 9" xfId="42557" xr:uid="{DCD41A6E-714F-482C-833A-2385182C36C2}"/>
    <cellStyle name="SAPBEXHLevel0 5 17" xfId="3022" xr:uid="{00000000-0005-0000-0000-000099400000}"/>
    <cellStyle name="SAPBEXHLevel0 5 17 10" xfId="42334" xr:uid="{8347EF13-CFD4-48B4-A95E-2749891E897F}"/>
    <cellStyle name="SAPBEXHLevel0 5 17 11" xfId="44811" xr:uid="{4810FFAA-914F-4A5A-8DBB-F905AB0FDB7C}"/>
    <cellStyle name="SAPBEXHLevel0 5 17 12" xfId="46867" xr:uid="{09BA4D51-0FE4-4EB7-B22C-FB5B8FD632ED}"/>
    <cellStyle name="SAPBEXHLevel0 5 17 13" xfId="49170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5" xr:uid="{39F58E37-7BC5-4540-9D78-D5D16E0F2675}"/>
    <cellStyle name="SAPBEXHLevel0 5 17 2 4" xfId="42463" xr:uid="{976F0CED-ADA9-49DB-B816-D97DD8099D22}"/>
    <cellStyle name="SAPBEXHLevel0 5 17 2 5" xfId="44931" xr:uid="{83B9446A-E2F4-40A6-A082-1B4BDF90A3BA}"/>
    <cellStyle name="SAPBEXHLevel0 5 17 2 6" xfId="46994" xr:uid="{915165A6-B577-4485-A2DA-AE520E30FEA2}"/>
    <cellStyle name="SAPBEXHLevel0 5 17 2 7" xfId="49291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5" xr:uid="{7E2150B5-5CFF-42C5-B9CE-8D0259C9CBA3}"/>
    <cellStyle name="SAPBEXHLevel0 5 18" xfId="4491" xr:uid="{00000000-0005-0000-0000-0000A7400000}"/>
    <cellStyle name="SAPBEXHLevel0 5 18 10" xfId="45501" xr:uid="{567B1B37-5A3D-4077-9836-DD30B51993BF}"/>
    <cellStyle name="SAPBEXHLevel0 5 18 11" xfId="47823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3" xr:uid="{6DE08D93-903B-4639-9E6B-872DD8C9A2F8}"/>
    <cellStyle name="SAPBEXHLevel0 5 18 9" xfId="39277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3" xr:uid="{5D146627-AE2D-452A-B584-AA8B8E2A7B99}"/>
    <cellStyle name="SAPBEXHLevel0 5 2 13" xfId="42558" xr:uid="{5CC1BDD1-8D48-46A0-B8CA-001002596138}"/>
    <cellStyle name="SAPBEXHLevel0 5 2 14" xfId="40253" xr:uid="{CB834856-F2AB-4D0E-82BF-4BCDA0FD8002}"/>
    <cellStyle name="SAPBEXHLevel0 5 2 15" xfId="47077" xr:uid="{3E73E2BF-4F9B-444D-A681-B3A038F6C2BD}"/>
    <cellStyle name="SAPBEXHLevel0 5 2 2" xfId="3031" xr:uid="{00000000-0005-0000-0000-0000B9400000}"/>
    <cellStyle name="SAPBEXHLevel0 5 2 2 10" xfId="40024" xr:uid="{9338D6D0-2338-41AE-B17F-B6DAA1855515}"/>
    <cellStyle name="SAPBEXHLevel0 5 2 2 11" xfId="47078" xr:uid="{6A17BAEF-4785-45E5-B518-18430066BE7B}"/>
    <cellStyle name="SAPBEXHLevel0 5 2 2 2" xfId="4482" xr:uid="{00000000-0005-0000-0000-0000BA400000}"/>
    <cellStyle name="SAPBEXHLevel0 5 2 2 2 10" xfId="45968" xr:uid="{A5227ACE-38C8-4BCA-8BDD-2407EADA3CD0}"/>
    <cellStyle name="SAPBEXHLevel0 5 2 2 2 11" xfId="48286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6" xr:uid="{F8BE38AF-6296-421D-BCDB-C3768C08193F}"/>
    <cellStyle name="SAPBEXHLevel0 5 2 2 2 9" xfId="43778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1" xr:uid="{BFCCF922-E461-4567-A57A-9FE740BD330E}"/>
    <cellStyle name="SAPBEXHLevel0 5 2 2 9" xfId="42559" xr:uid="{93941C69-B13B-4A9C-B5A8-C50B88A50EC0}"/>
    <cellStyle name="SAPBEXHLevel0 5 2 3" xfId="3030" xr:uid="{00000000-0005-0000-0000-0000D1400000}"/>
    <cellStyle name="SAPBEXHLevel0 5 2 3 10" xfId="43777" xr:uid="{EEEF1D90-EBE7-47C2-8634-9C614BACBED1}"/>
    <cellStyle name="SAPBEXHLevel0 5 2 3 11" xfId="45967" xr:uid="{A9A88672-8E14-4D64-B52D-1E32C49DAFA5}"/>
    <cellStyle name="SAPBEXHLevel0 5 2 3 12" xfId="48285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7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5" xr:uid="{8044B033-F461-4B9F-800F-8C90510F4161}"/>
    <cellStyle name="SAPBEXHLevel0 5 28" xfId="41941" xr:uid="{280EB0B7-C350-4B20-950C-42315C2C56F3}"/>
    <cellStyle name="SAPBEXHLevel0 5 29" xfId="39823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2" xr:uid="{52BAD72F-398F-4909-A996-F06402B44E7C}"/>
    <cellStyle name="SAPBEXHLevel0 5 3 12" xfId="42560" xr:uid="{DBA2B9AC-7428-45EB-A08C-AE2193040D9F}"/>
    <cellStyle name="SAPBEXHLevel0 5 3 13" xfId="41159" xr:uid="{7E073AFF-302C-4098-85DC-20056FC5038B}"/>
    <cellStyle name="SAPBEXHLevel0 5 3 14" xfId="47079" xr:uid="{44624567-853D-4586-ACD7-497914237B6A}"/>
    <cellStyle name="SAPBEXHLevel0 5 3 2" xfId="3033" xr:uid="{00000000-0005-0000-0000-0000FB400000}"/>
    <cellStyle name="SAPBEXHLevel0 5 3 2 10" xfId="40023" xr:uid="{01CF8FCB-BEF5-46AD-AF4B-F80F20436893}"/>
    <cellStyle name="SAPBEXHLevel0 5 3 2 11" xfId="47080" xr:uid="{B68B2FC1-D566-42F8-9354-5B8FF9C416D1}"/>
    <cellStyle name="SAPBEXHLevel0 5 3 2 2" xfId="4480" xr:uid="{00000000-0005-0000-0000-0000FC400000}"/>
    <cellStyle name="SAPBEXHLevel0 5 3 2 2 10" xfId="45970" xr:uid="{EBBAA5E9-C17C-4DC0-ADB6-60BCB842B631}"/>
    <cellStyle name="SAPBEXHLevel0 5 3 2 2 11" xfId="48288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4" xr:uid="{99BA6144-0B8E-45FB-84C1-3D3EC804C9BA}"/>
    <cellStyle name="SAPBEXHLevel0 5 3 2 2 9" xfId="43780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20" xr:uid="{630AE44F-2195-475F-A3A9-8394E9C253BE}"/>
    <cellStyle name="SAPBEXHLevel0 5 3 2 9" xfId="42561" xr:uid="{54AA9F96-7EDA-40EB-8D4B-3564EACC91A2}"/>
    <cellStyle name="SAPBEXHLevel0 5 3 3" xfId="4481" xr:uid="{00000000-0005-0000-0000-000013410000}"/>
    <cellStyle name="SAPBEXHLevel0 5 3 3 10" xfId="45969" xr:uid="{EC9D703B-485F-45CA-91A2-9682C9799AA7}"/>
    <cellStyle name="SAPBEXHLevel0 5 3 3 11" xfId="48287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5" xr:uid="{345BA485-BACE-4481-A1B9-65E9FFAB6D93}"/>
    <cellStyle name="SAPBEXHLevel0 5 3 3 9" xfId="43779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1" xr:uid="{C2C481A8-5222-49C6-952C-68BB7CAD4AA1}"/>
    <cellStyle name="SAPBEXHLevel0 5 4" xfId="3034" xr:uid="{00000000-0005-0000-0000-00002B410000}"/>
    <cellStyle name="SAPBEXHLevel0 5 4 10" xfId="42562" xr:uid="{6731F3CC-E04B-49E1-8CD8-B17AD78AF5ED}"/>
    <cellStyle name="SAPBEXHLevel0 5 4 11" xfId="41158" xr:uid="{6DB82440-0845-46D9-91F3-A28B2A07B6B4}"/>
    <cellStyle name="SAPBEXHLevel0 5 4 12" xfId="47081" xr:uid="{300AE342-2169-4DA4-A882-DAA2EA9B5B93}"/>
    <cellStyle name="SAPBEXHLevel0 5 4 2" xfId="3035" xr:uid="{00000000-0005-0000-0000-00002C410000}"/>
    <cellStyle name="SAPBEXHLevel0 5 4 2 10" xfId="40022" xr:uid="{04700A0C-7E78-439A-90A4-4595E4BF3FFE}"/>
    <cellStyle name="SAPBEXHLevel0 5 4 2 11" xfId="47082" xr:uid="{989E2E87-9DEB-44B5-B8D4-E554E7F8D147}"/>
    <cellStyle name="SAPBEXHLevel0 5 4 2 2" xfId="3344" xr:uid="{00000000-0005-0000-0000-00002D410000}"/>
    <cellStyle name="SAPBEXHLevel0 5 4 2 2 10" xfId="45972" xr:uid="{EF6CDED7-B6D9-447F-9F00-598F0F6CC8FA}"/>
    <cellStyle name="SAPBEXHLevel0 5 4 2 2 11" xfId="48290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2" xr:uid="{C2E414A8-2151-4EC8-9B63-2E6C7E2E2314}"/>
    <cellStyle name="SAPBEXHLevel0 5 4 2 2 9" xfId="43782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1" xr:uid="{FB255F39-F369-4B16-A45A-20F50F13B36B}"/>
    <cellStyle name="SAPBEXHLevel0 5 4 2 9" xfId="42563" xr:uid="{B187BA42-2FEC-4572-9C56-BF9CE16D9DFD}"/>
    <cellStyle name="SAPBEXHLevel0 5 4 3" xfId="4479" xr:uid="{00000000-0005-0000-0000-000044410000}"/>
    <cellStyle name="SAPBEXHLevel0 5 4 3 10" xfId="45971" xr:uid="{64B9F852-794D-476B-835F-D8AD80090CC7}"/>
    <cellStyle name="SAPBEXHLevel0 5 4 3 11" xfId="48289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3" xr:uid="{FB0F1DE1-172B-47AD-995A-7DFF6D28E4E3}"/>
    <cellStyle name="SAPBEXHLevel0 5 4 3 9" xfId="43781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60" xr:uid="{1C59A355-CC08-438B-9953-0E8B6030A40A}"/>
    <cellStyle name="SAPBEXHLevel0 5 5" xfId="3036" xr:uid="{00000000-0005-0000-0000-00005B410000}"/>
    <cellStyle name="SAPBEXHLevel0 5 5 10" xfId="42564" xr:uid="{800E0C6D-BFAF-4487-BC5B-8060EC4FDB6F}"/>
    <cellStyle name="SAPBEXHLevel0 5 5 11" xfId="41157" xr:uid="{BA49C879-B689-4475-BFC0-7D761410ACBC}"/>
    <cellStyle name="SAPBEXHLevel0 5 5 12" xfId="47083" xr:uid="{A17E0CC1-D5E7-4B14-A230-A0228DCABC01}"/>
    <cellStyle name="SAPBEXHLevel0 5 5 2" xfId="3037" xr:uid="{00000000-0005-0000-0000-00005C410000}"/>
    <cellStyle name="SAPBEXHLevel0 5 5 2 10" xfId="42228" xr:uid="{EACB2A83-09FA-4991-8014-4781C9F728EF}"/>
    <cellStyle name="SAPBEXHLevel0 5 5 2 11" xfId="47084" xr:uid="{A7F3B9EE-686D-4A11-941E-C1B23EA7779C}"/>
    <cellStyle name="SAPBEXHLevel0 5 5 2 2" xfId="4478" xr:uid="{00000000-0005-0000-0000-00005D410000}"/>
    <cellStyle name="SAPBEXHLevel0 5 5 2 2 10" xfId="45974" xr:uid="{5CF51858-60FD-45B8-A5E9-CF4DCBF74F5E}"/>
    <cellStyle name="SAPBEXHLevel0 5 5 2 2 11" xfId="48292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30" xr:uid="{38851DDE-5B5B-4684-BB55-390606D93606}"/>
    <cellStyle name="SAPBEXHLevel0 5 5 2 2 9" xfId="43784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8" xr:uid="{75F02539-7AE6-4104-A4A8-9031A5E0A0BD}"/>
    <cellStyle name="SAPBEXHLevel0 5 5 2 9" xfId="42565" xr:uid="{444FBC07-CA07-4F97-9907-FC0D022919D0}"/>
    <cellStyle name="SAPBEXHLevel0 5 5 3" xfId="3345" xr:uid="{00000000-0005-0000-0000-000074410000}"/>
    <cellStyle name="SAPBEXHLevel0 5 5 3 10" xfId="45973" xr:uid="{8C73ED5B-FE22-42F7-80D1-BA225280795D}"/>
    <cellStyle name="SAPBEXHLevel0 5 5 3 11" xfId="48291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1" xr:uid="{8D592944-C5E1-4FEA-AF36-C2FAF1A7BEBD}"/>
    <cellStyle name="SAPBEXHLevel0 5 5 3 9" xfId="43783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9" xr:uid="{2D691058-004F-47BF-AABF-78A21E0B1B7D}"/>
    <cellStyle name="SAPBEXHLevel0 5 6" xfId="3038" xr:uid="{00000000-0005-0000-0000-00008B410000}"/>
    <cellStyle name="SAPBEXHLevel0 5 6 10" xfId="42566" xr:uid="{33786FD0-751D-4909-8D75-B3FCBDF6E801}"/>
    <cellStyle name="SAPBEXHLevel0 5 6 11" xfId="40021" xr:uid="{567D07E4-E788-447A-9697-C552EAAF0CD8}"/>
    <cellStyle name="SAPBEXHLevel0 5 6 12" xfId="47085" xr:uid="{D02A6D0A-D448-4E02-A358-4F5A72478A1C}"/>
    <cellStyle name="SAPBEXHLevel0 5 6 2" xfId="3039" xr:uid="{00000000-0005-0000-0000-00008C410000}"/>
    <cellStyle name="SAPBEXHLevel0 5 6 2 10" xfId="44566" xr:uid="{7E07CD56-F311-4EF3-BC64-62F42678EE46}"/>
    <cellStyle name="SAPBEXHLevel0 5 6 2 11" xfId="47086" xr:uid="{4CCC7DBB-BD1D-4800-924E-CF30F87A3A67}"/>
    <cellStyle name="SAPBEXHLevel0 5 6 2 2" xfId="4476" xr:uid="{00000000-0005-0000-0000-00008D410000}"/>
    <cellStyle name="SAPBEXHLevel0 5 6 2 2 10" xfId="45976" xr:uid="{AA0CBA7A-547F-4B53-AA33-CDEBE0E0858D}"/>
    <cellStyle name="SAPBEXHLevel0 5 6 2 2 11" xfId="48294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9" xr:uid="{867BBB8F-3AB0-4B1C-8169-057DAA1F5A46}"/>
    <cellStyle name="SAPBEXHLevel0 5 6 2 2 9" xfId="43786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9" xr:uid="{D75B032F-46E0-4CEB-9CC0-653954BDD011}"/>
    <cellStyle name="SAPBEXHLevel0 5 6 2 9" xfId="42567" xr:uid="{A8539B8C-3BAD-4677-8D2D-B74C4161B28C}"/>
    <cellStyle name="SAPBEXHLevel0 5 6 3" xfId="4477" xr:uid="{00000000-0005-0000-0000-0000A4410000}"/>
    <cellStyle name="SAPBEXHLevel0 5 6 3 10" xfId="45975" xr:uid="{B72C90D3-1465-4171-A1E0-62BA5D3C5438}"/>
    <cellStyle name="SAPBEXHLevel0 5 6 3 11" xfId="48293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80" xr:uid="{15EAF046-119C-499A-A9D7-1C2CC2403767}"/>
    <cellStyle name="SAPBEXHLevel0 5 6 3 9" xfId="43785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8" xr:uid="{6551F48A-74C6-4F35-B69A-B88369C00EC3}"/>
    <cellStyle name="SAPBEXHLevel0 5 7" xfId="3040" xr:uid="{00000000-0005-0000-0000-0000BB410000}"/>
    <cellStyle name="SAPBEXHLevel0 5 7 10" xfId="42568" xr:uid="{FE6F15EB-F9D1-402B-B721-54FD81A1DC55}"/>
    <cellStyle name="SAPBEXHLevel0 5 7 11" xfId="41156" xr:uid="{6822BE82-8EA4-4E0C-AF24-C5FA7743151B}"/>
    <cellStyle name="SAPBEXHLevel0 5 7 12" xfId="47087" xr:uid="{6945D502-5C1F-441E-B665-D261751B0DE1}"/>
    <cellStyle name="SAPBEXHLevel0 5 7 2" xfId="3041" xr:uid="{00000000-0005-0000-0000-0000BC410000}"/>
    <cellStyle name="SAPBEXHLevel0 5 7 2 10" xfId="41977" xr:uid="{6BA6F82D-6B4D-40AE-98C0-14178E9EECE9}"/>
    <cellStyle name="SAPBEXHLevel0 5 7 2 11" xfId="47088" xr:uid="{00039833-1D43-4086-BA3A-D7F48A2F4CEB}"/>
    <cellStyle name="SAPBEXHLevel0 5 7 2 2" xfId="4474" xr:uid="{00000000-0005-0000-0000-0000BD410000}"/>
    <cellStyle name="SAPBEXHLevel0 5 7 2 2 10" xfId="45978" xr:uid="{60C418A4-7EFF-40AD-B144-F98E00066027}"/>
    <cellStyle name="SAPBEXHLevel0 5 7 2 2 11" xfId="48296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7" xr:uid="{A5EDC9A6-4727-4AE9-A94A-AD9FB27D477E}"/>
    <cellStyle name="SAPBEXHLevel0 5 7 2 2 9" xfId="43788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6" xr:uid="{5719F82D-EB3B-4F1B-A5ED-67084E8EEEB2}"/>
    <cellStyle name="SAPBEXHLevel0 5 7 2 9" xfId="42569" xr:uid="{B23E2CA9-4AB3-4EEF-97A9-BA759E76DC8B}"/>
    <cellStyle name="SAPBEXHLevel0 5 7 3" xfId="4475" xr:uid="{00000000-0005-0000-0000-0000D4410000}"/>
    <cellStyle name="SAPBEXHLevel0 5 7 3 10" xfId="45977" xr:uid="{C7CD5160-9630-4476-8D61-18DB01962D20}"/>
    <cellStyle name="SAPBEXHLevel0 5 7 3 11" xfId="48295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8" xr:uid="{F2E8F5BF-3633-4265-ABB5-E1A360E4FDCF}"/>
    <cellStyle name="SAPBEXHLevel0 5 7 3 9" xfId="43787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7" xr:uid="{B3AAFEB4-5BD3-4FB6-AC6B-E480918B0A86}"/>
    <cellStyle name="SAPBEXHLevel0 5 8" xfId="3042" xr:uid="{00000000-0005-0000-0000-0000EB410000}"/>
    <cellStyle name="SAPBEXHLevel0 5 8 10" xfId="42227" xr:uid="{0E05A808-43B6-4009-93FD-0D9A7E5E9537}"/>
    <cellStyle name="SAPBEXHLevel0 5 8 11" xfId="47089" xr:uid="{00087AC3-48AF-4A08-AE41-E9F93827851A}"/>
    <cellStyle name="SAPBEXHLevel0 5 8 2" xfId="4473" xr:uid="{00000000-0005-0000-0000-0000EC410000}"/>
    <cellStyle name="SAPBEXHLevel0 5 8 2 10" xfId="45979" xr:uid="{BEC39565-072C-42C6-97AA-25113517288A}"/>
    <cellStyle name="SAPBEXHLevel0 5 8 2 11" xfId="48297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6" xr:uid="{BDBCA2BC-3F9F-4B0B-B597-8A79CEFB3167}"/>
    <cellStyle name="SAPBEXHLevel0 5 8 2 9" xfId="43789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6" xr:uid="{73206835-9EF5-4658-920C-C5BCB6B6E6DD}"/>
    <cellStyle name="SAPBEXHLevel0 5 8 9" xfId="42570" xr:uid="{2247F89D-E806-4FE5-B3C9-F215808D3E67}"/>
    <cellStyle name="SAPBEXHLevel0 5 9" xfId="3043" xr:uid="{00000000-0005-0000-0000-000003420000}"/>
    <cellStyle name="SAPBEXHLevel0 5 9 10" xfId="40251" xr:uid="{ACCEDCAE-40C4-4249-99EB-481E6F7E3F5E}"/>
    <cellStyle name="SAPBEXHLevel0 5 9 11" xfId="47090" xr:uid="{4B104340-6436-4D4B-86A4-95F97F243399}"/>
    <cellStyle name="SAPBEXHLevel0 5 9 2" xfId="4472" xr:uid="{00000000-0005-0000-0000-000004420000}"/>
    <cellStyle name="SAPBEXHLevel0 5 9 2 10" xfId="45980" xr:uid="{B58CE5D5-E9B3-4F3F-AD7E-CDDBAAF9F043}"/>
    <cellStyle name="SAPBEXHLevel0 5 9 2 11" xfId="48298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5" xr:uid="{64B5DA27-2A2E-4FB9-9549-62B959EF684F}"/>
    <cellStyle name="SAPBEXHLevel0 5 9 2 9" xfId="43790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7" xr:uid="{BD977D74-0976-40C0-AC6C-B9FB562EA0AA}"/>
    <cellStyle name="SAPBEXHLevel0 5 9 9" xfId="42571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5" xr:uid="{76143800-3374-4719-9674-944C24078DB0}"/>
    <cellStyle name="SAPBEXHLevel0 6 13" xfId="42572" xr:uid="{B8E732FA-646B-4E94-96C7-FEDA13857E56}"/>
    <cellStyle name="SAPBEXHLevel0 6 14" xfId="39826" xr:uid="{C8272424-9997-4CAB-9D2F-489DC7E361AF}"/>
    <cellStyle name="SAPBEXHLevel0 6 15" xfId="47091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4" xr:uid="{7E73372A-D401-4B50-9C98-759F8F93E208}"/>
    <cellStyle name="SAPBEXHLevel0 6 2 12" xfId="42573" xr:uid="{B9FAB84F-404D-4387-A360-6FB870C5466E}"/>
    <cellStyle name="SAPBEXHLevel0 6 2 13" xfId="40963" xr:uid="{24B81BE4-1262-44A0-8819-59A0268257E9}"/>
    <cellStyle name="SAPBEXHLevel0 6 2 14" xfId="47092" xr:uid="{D92F80EC-CE01-4382-BBAA-85005163FF9C}"/>
    <cellStyle name="SAPBEXHLevel0 6 2 2" xfId="3045" xr:uid="{00000000-0005-0000-0000-000020420000}"/>
    <cellStyle name="SAPBEXHLevel0 6 2 2 10" xfId="43792" xr:uid="{5D01B741-BC48-47E2-87D2-D48191528DDB}"/>
    <cellStyle name="SAPBEXHLevel0 6 2 2 11" xfId="45982" xr:uid="{43A99A19-B4EE-4C5E-97D8-4AFFCAA3EB6B}"/>
    <cellStyle name="SAPBEXHLevel0 6 2 2 12" xfId="48300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3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5" xr:uid="{62E56EFE-3B92-4A5D-9C09-2190BCF2CDF6}"/>
    <cellStyle name="SAPBEXHLevel0 6 3 11" xfId="44812" xr:uid="{4B033957-7A28-4B6C-BC82-EE33C46AB842}"/>
    <cellStyle name="SAPBEXHLevel0 6 3 12" xfId="46868" xr:uid="{D57BFCB8-0003-4607-867D-66C12A2299B2}"/>
    <cellStyle name="SAPBEXHLevel0 6 3 13" xfId="49171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6" xr:uid="{2ED2C757-627A-465F-9C03-8737911327C0}"/>
    <cellStyle name="SAPBEXHLevel0 6 3 2 4" xfId="42464" xr:uid="{5298BC97-B0CB-44CE-A0E0-1412E2169C72}"/>
    <cellStyle name="SAPBEXHLevel0 6 3 2 5" xfId="44932" xr:uid="{68356520-0EE1-42A3-930E-C2F5E4D4DFFC}"/>
    <cellStyle name="SAPBEXHLevel0 6 3 2 6" xfId="46995" xr:uid="{E31AF1B0-0E9E-4938-B1B4-DF35C2421559}"/>
    <cellStyle name="SAPBEXHLevel0 6 3 2 7" xfId="49292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6" xr:uid="{6F365871-59A3-4B54-85E0-24EFE982C29C}"/>
    <cellStyle name="SAPBEXHLevel0 6 4" xfId="4471" xr:uid="{00000000-0005-0000-0000-000050420000}"/>
    <cellStyle name="SAPBEXHLevel0 6 4 10" xfId="45981" xr:uid="{601D6FD2-415A-446F-B692-7D3340955BB4}"/>
    <cellStyle name="SAPBEXHLevel0 6 4 11" xfId="48299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4" xr:uid="{42A82C7D-1F44-4170-806A-E6C9EE166A4B}"/>
    <cellStyle name="SAPBEXHLevel0 6 4 9" xfId="43791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4" xr:uid="{27BB4D19-FD1B-4316-9D75-9D92B61FB2CA}"/>
    <cellStyle name="SAPBEXHLevel0 7 13" xfId="42574" xr:uid="{5BC313EF-187C-4EAA-8C91-251BE1880222}"/>
    <cellStyle name="SAPBEXHLevel0 7 14" xfId="39316" xr:uid="{B4B4A1CC-3691-451E-A65A-BA50EBF0E5CF}"/>
    <cellStyle name="SAPBEXHLevel0 7 15" xfId="47093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5" xr:uid="{D2B4891C-4A24-49A9-BFA7-4A144FBDCF73}"/>
    <cellStyle name="SAPBEXHLevel0 7 2 12" xfId="42575" xr:uid="{50B5D801-9052-421B-B3F7-F897FE41BE8C}"/>
    <cellStyle name="SAPBEXHLevel0 7 2 13" xfId="40020" xr:uid="{CF19A3DD-F9FF-4E04-912B-4096D34D87FB}"/>
    <cellStyle name="SAPBEXHLevel0 7 2 14" xfId="47094" xr:uid="{61BA36D8-896D-4A3B-B458-E9CBDDC49E8D}"/>
    <cellStyle name="SAPBEXHLevel0 7 2 2" xfId="3047" xr:uid="{00000000-0005-0000-0000-000068420000}"/>
    <cellStyle name="SAPBEXHLevel0 7 2 2 10" xfId="43794" xr:uid="{323A0F68-757B-47C6-BE5B-358DA0546631}"/>
    <cellStyle name="SAPBEXHLevel0 7 2 2 11" xfId="45984" xr:uid="{2692AA14-D57E-406C-BDA3-6ACA494BF4A7}"/>
    <cellStyle name="SAPBEXHLevel0 7 2 2 12" xfId="48302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30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6" xr:uid="{BEB0B95F-E1AB-420E-811C-7102E50A4C4D}"/>
    <cellStyle name="SAPBEXHLevel0 7 3 11" xfId="44813" xr:uid="{ADECF49C-615F-496E-B3E8-0F71D31D17BA}"/>
    <cellStyle name="SAPBEXHLevel0 7 3 12" xfId="46869" xr:uid="{1080AE8E-72CF-4004-87EB-BF9CE1B61FB3}"/>
    <cellStyle name="SAPBEXHLevel0 7 3 13" xfId="49172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7" xr:uid="{BE828F2F-00A3-496C-B5B9-DDCEFACE191E}"/>
    <cellStyle name="SAPBEXHLevel0 7 3 2 4" xfId="42465" xr:uid="{D9E4A9A8-2D01-4E05-9A8B-F3289F4B559C}"/>
    <cellStyle name="SAPBEXHLevel0 7 3 2 5" xfId="44933" xr:uid="{233D1483-8826-43AF-B54A-FFFB90C26C04}"/>
    <cellStyle name="SAPBEXHLevel0 7 3 2 6" xfId="46996" xr:uid="{97068E5A-5F19-47D7-B327-A27E9AC7F8F2}"/>
    <cellStyle name="SAPBEXHLevel0 7 3 2 7" xfId="49293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7" xr:uid="{AA170544-9CF2-493F-AB8A-9BB5EDB3B68C}"/>
    <cellStyle name="SAPBEXHLevel0 7 4" xfId="4469" xr:uid="{00000000-0005-0000-0000-000098420000}"/>
    <cellStyle name="SAPBEXHLevel0 7 4 10" xfId="45983" xr:uid="{E4CEB7A1-6271-4B3A-91A9-703DCCAB82A2}"/>
    <cellStyle name="SAPBEXHLevel0 7 4 11" xfId="48301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2" xr:uid="{925F5FF8-E72E-4784-948C-90FCB7C60542}"/>
    <cellStyle name="SAPBEXHLevel0 7 4 9" xfId="43793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3" xr:uid="{AEC66DEC-8238-4B20-A1D0-62D7DFD3A422}"/>
    <cellStyle name="SAPBEXHLevel0 8 13" xfId="42576" xr:uid="{B9F8D8DA-384F-4431-AD0C-0C39C1548042}"/>
    <cellStyle name="SAPBEXHLevel0 8 14" xfId="40248" xr:uid="{C3FF8581-8E2F-433E-9EF5-11CE9E379D9B}"/>
    <cellStyle name="SAPBEXHLevel0 8 15" xfId="47095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2" xr:uid="{B2B2CDA6-06B5-4968-A21A-F9C1FD23B291}"/>
    <cellStyle name="SAPBEXHLevel0 8 2 12" xfId="42577" xr:uid="{0AC8042D-0F3A-4AE9-9693-96966F95148F}"/>
    <cellStyle name="SAPBEXHLevel0 8 2 13" xfId="41155" xr:uid="{A4FED136-C73C-452E-B162-C7B2256C25EB}"/>
    <cellStyle name="SAPBEXHLevel0 8 2 14" xfId="47096" xr:uid="{3EF9612D-8269-4872-A57C-895E210132A8}"/>
    <cellStyle name="SAPBEXHLevel0 8 2 2" xfId="3049" xr:uid="{00000000-0005-0000-0000-0000B0420000}"/>
    <cellStyle name="SAPBEXHLevel0 8 2 2 10" xfId="43796" xr:uid="{E78E7CF9-8E46-41E6-8D3C-5D181DE05117}"/>
    <cellStyle name="SAPBEXHLevel0 8 2 2 11" xfId="45986" xr:uid="{6D4567E4-9389-4B50-9D24-27E2C9DE2F2F}"/>
    <cellStyle name="SAPBEXHLevel0 8 2 2 12" xfId="48304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5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7" xr:uid="{F2633DBA-323E-4441-925C-295D9027DE51}"/>
    <cellStyle name="SAPBEXHLevel0 8 3 11" xfId="44814" xr:uid="{9018979B-9FB7-41E8-83E9-4AC9861B98D4}"/>
    <cellStyle name="SAPBEXHLevel0 8 3 12" xfId="46870" xr:uid="{65FB1CFC-20DD-48D9-9187-0529747047EC}"/>
    <cellStyle name="SAPBEXHLevel0 8 3 13" xfId="49173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8" xr:uid="{274F8D6F-0D22-43DC-8235-D1852484A7E8}"/>
    <cellStyle name="SAPBEXHLevel0 8 3 2 4" xfId="42466" xr:uid="{76C7FDCC-BFAD-447C-8246-FB97B9AC62BA}"/>
    <cellStyle name="SAPBEXHLevel0 8 3 2 5" xfId="44934" xr:uid="{6AE5F793-656D-47F6-909A-CED7F35D499E}"/>
    <cellStyle name="SAPBEXHLevel0 8 3 2 6" xfId="46997" xr:uid="{9A9226D7-26BF-4C70-B14A-732F217CBB0C}"/>
    <cellStyle name="SAPBEXHLevel0 8 3 2 7" xfId="49294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8" xr:uid="{EFC5D88B-FFDD-4710-984E-4C6CB53401FC}"/>
    <cellStyle name="SAPBEXHLevel0 8 4" xfId="4467" xr:uid="{00000000-0005-0000-0000-0000E0420000}"/>
    <cellStyle name="SAPBEXHLevel0 8 4 10" xfId="45985" xr:uid="{F27695F5-0E15-49D4-81FD-F1E7A6AE3AAB}"/>
    <cellStyle name="SAPBEXHLevel0 8 4 11" xfId="48303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6" xr:uid="{2D77BC51-803B-40B5-896A-E025D42CBD9E}"/>
    <cellStyle name="SAPBEXHLevel0 8 4 9" xfId="43795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2" xr:uid="{638D858A-6436-4114-9B33-BEA5F6B9FC29}"/>
    <cellStyle name="SAPBEXHLevel0 9 13" xfId="42578" xr:uid="{3C11DE74-2142-4C82-9A7B-270F8C6DD0F7}"/>
    <cellStyle name="SAPBEXHLevel0 9 14" xfId="40019" xr:uid="{99316C0F-DE72-4563-8C0B-E359A58371FB}"/>
    <cellStyle name="SAPBEXHLevel0 9 15" xfId="47097" xr:uid="{6B3BEC89-730C-44A9-B183-7CDF7F655157}"/>
    <cellStyle name="SAPBEXHLevel0 9 2" xfId="3051" xr:uid="{00000000-0005-0000-0000-0000F6420000}"/>
    <cellStyle name="SAPBEXHLevel0 9 2 10" xfId="41154" xr:uid="{770FE463-4C15-475A-BF1D-1446CDB74C38}"/>
    <cellStyle name="SAPBEXHLevel0 9 2 11" xfId="47098" xr:uid="{DD39E8B6-5BD0-440D-AD90-F8BFE83066CD}"/>
    <cellStyle name="SAPBEXHLevel0 9 2 2" xfId="4464" xr:uid="{00000000-0005-0000-0000-0000F7420000}"/>
    <cellStyle name="SAPBEXHLevel0 9 2 2 10" xfId="45988" xr:uid="{FEBE140E-42E1-4C5A-BE41-100A3F925FB5}"/>
    <cellStyle name="SAPBEXHLevel0 9 2 2 11" xfId="48306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3" xr:uid="{6DDA710B-537C-4F49-9DE0-CCDD2D8DAD61}"/>
    <cellStyle name="SAPBEXHLevel0 9 2 2 9" xfId="43798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3" xr:uid="{67C2D096-FE18-4F2B-855E-8AF8DF936CED}"/>
    <cellStyle name="SAPBEXHLevel0 9 2 9" xfId="42579" xr:uid="{8C624D22-87F0-4509-B07E-BF7715B9BFDA}"/>
    <cellStyle name="SAPBEXHLevel0 9 3" xfId="3050" xr:uid="{00000000-0005-0000-0000-00000E430000}"/>
    <cellStyle name="SAPBEXHLevel0 9 3 10" xfId="43797" xr:uid="{89EB06D2-90F4-45A3-A385-37CDA13F3F71}"/>
    <cellStyle name="SAPBEXHLevel0 9 3 11" xfId="45987" xr:uid="{72398161-5AB8-47A6-B82F-FCFF138F00AE}"/>
    <cellStyle name="SAPBEXHLevel0 9 3 12" xfId="48305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4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80" xr:uid="{73E19878-3965-491D-8AE7-9FC02DBAAB5C}"/>
    <cellStyle name="SAPBEXHLevel0X 10 11" xfId="38897" xr:uid="{D2313652-121D-4E52-8E6A-BD6615C0750F}"/>
    <cellStyle name="SAPBEXHLevel0X 10 12" xfId="47099" xr:uid="{29B15020-6E29-4606-861D-62A98F666EA6}"/>
    <cellStyle name="SAPBEXHLevel0X 10 2" xfId="3052" xr:uid="{00000000-0005-0000-0000-000032430000}"/>
    <cellStyle name="SAPBEXHLevel0X 10 2 10" xfId="38896" xr:uid="{5EAE542D-860A-4209-9D99-16B3A848B346}"/>
    <cellStyle name="SAPBEXHLevel0X 10 2 11" xfId="47100" xr:uid="{7B7227E1-D4F0-4357-B28F-5B6E52DEE258}"/>
    <cellStyle name="SAPBEXHLevel0X 10 2 2" xfId="4462" xr:uid="{00000000-0005-0000-0000-000033430000}"/>
    <cellStyle name="SAPBEXHLevel0X 10 2 2 10" xfId="45990" xr:uid="{B66A28D6-B944-43B3-9275-294434BB94B1}"/>
    <cellStyle name="SAPBEXHLevel0X 10 2 2 11" xfId="48308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1" xr:uid="{A1320A56-C77F-4AB4-A9E0-DFE691FFF3E5}"/>
    <cellStyle name="SAPBEXHLevel0X 10 2 2 9" xfId="43800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50" xr:uid="{15C135BD-3BB5-450D-8081-0040E2510C4A}"/>
    <cellStyle name="SAPBEXHLevel0X 10 2 9" xfId="42581" xr:uid="{A4E99750-A0DD-42D8-B0D6-98D748AE3119}"/>
    <cellStyle name="SAPBEXHLevel0X 10 3" xfId="4463" xr:uid="{00000000-0005-0000-0000-00004A430000}"/>
    <cellStyle name="SAPBEXHLevel0X 10 3 10" xfId="45989" xr:uid="{7D79239A-9D1B-4DBC-82DC-C8C7F8A6EF68}"/>
    <cellStyle name="SAPBEXHLevel0X 10 3 11" xfId="48307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2" xr:uid="{02233DA2-2149-4B86-BCEF-82D3C4EC97F9}"/>
    <cellStyle name="SAPBEXHLevel0X 10 3 9" xfId="43799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1" xr:uid="{FF8B6D93-CF3D-41AB-9CA9-6C34EB20C873}"/>
    <cellStyle name="SAPBEXHLevel0X 11" xfId="1859" xr:uid="{00000000-0005-0000-0000-000061430000}"/>
    <cellStyle name="SAPBEXHLevel0X 11 10" xfId="42582" xr:uid="{22866963-E33B-472D-8923-B9EDF6089DAB}"/>
    <cellStyle name="SAPBEXHLevel0X 11 11" xfId="38895" xr:uid="{2CA785F0-5639-4A62-B94C-1178151DCEDD}"/>
    <cellStyle name="SAPBEXHLevel0X 11 12" xfId="47101" xr:uid="{FB540222-01FB-4829-A55A-0651D8B40B98}"/>
    <cellStyle name="SAPBEXHLevel0X 11 2" xfId="3053" xr:uid="{00000000-0005-0000-0000-000062430000}"/>
    <cellStyle name="SAPBEXHLevel0X 11 2 10" xfId="38894" xr:uid="{C01D9354-6BEE-41CD-AB68-50ACF91E6B63}"/>
    <cellStyle name="SAPBEXHLevel0X 11 2 11" xfId="47102" xr:uid="{BEB63D5F-7D00-407F-B24B-B94B9A61E7DD}"/>
    <cellStyle name="SAPBEXHLevel0X 11 2 2" xfId="4460" xr:uid="{00000000-0005-0000-0000-000063430000}"/>
    <cellStyle name="SAPBEXHLevel0X 11 2 2 10" xfId="45992" xr:uid="{670B5954-6110-4C7F-9A33-2B82D7CDE0FB}"/>
    <cellStyle name="SAPBEXHLevel0X 11 2 2 11" xfId="48310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9" xr:uid="{8899C9FC-A15B-4489-9BBA-42C11D767849}"/>
    <cellStyle name="SAPBEXHLevel0X 11 2 2 9" xfId="43802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10" xr:uid="{06AE5893-C593-4979-A0AB-D518BAF43FD9}"/>
    <cellStyle name="SAPBEXHLevel0X 11 2 9" xfId="42583" xr:uid="{06064986-7D6A-46AE-8E2B-BF345856DD2F}"/>
    <cellStyle name="SAPBEXHLevel0X 11 3" xfId="4461" xr:uid="{00000000-0005-0000-0000-00007A430000}"/>
    <cellStyle name="SAPBEXHLevel0X 11 3 10" xfId="45991" xr:uid="{DD58A382-3F2A-4EF6-86FB-CB85585BBA7F}"/>
    <cellStyle name="SAPBEXHLevel0X 11 3 11" xfId="48309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90" xr:uid="{792D7E1C-4606-4937-B235-D8C043174047}"/>
    <cellStyle name="SAPBEXHLevel0X 11 3 9" xfId="43801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1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3" xr:uid="{0CA5DA05-6355-45DD-B4A9-B47B32D23283}"/>
    <cellStyle name="SAPBEXHLevel0X 12 11" xfId="47103" xr:uid="{33C1D5FB-BEEB-42D1-99AF-AAE42A256DE6}"/>
    <cellStyle name="SAPBEXHLevel0X 12 2" xfId="4459" xr:uid="{00000000-0005-0000-0000-000093430000}"/>
    <cellStyle name="SAPBEXHLevel0X 12 2 10" xfId="45993" xr:uid="{0C403FCD-5CB5-4C55-B950-C315449D7EA9}"/>
    <cellStyle name="SAPBEXHLevel0X 12 2 11" xfId="48311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8" xr:uid="{5A1E01DB-57DF-4848-A727-EA4AE39F2815}"/>
    <cellStyle name="SAPBEXHLevel0X 12 2 9" xfId="43803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9" xr:uid="{43FAC085-9BB1-40B7-9889-E226D4822A4F}"/>
    <cellStyle name="SAPBEXHLevel0X 12 9" xfId="42584" xr:uid="{A8AAC387-2119-4079-AFCA-7E2D3226A726}"/>
    <cellStyle name="SAPBEXHLevel0X 13" xfId="3056" xr:uid="{00000000-0005-0000-0000-0000AA430000}"/>
    <cellStyle name="SAPBEXHLevel0X 13 10" xfId="38892" xr:uid="{3AE6D968-6716-41A2-A803-FF9191BACCD7}"/>
    <cellStyle name="SAPBEXHLevel0X 13 11" xfId="47104" xr:uid="{1D297858-AFAA-4BF9-BA6B-70959B276B83}"/>
    <cellStyle name="SAPBEXHLevel0X 13 2" xfId="4458" xr:uid="{00000000-0005-0000-0000-0000AB430000}"/>
    <cellStyle name="SAPBEXHLevel0X 13 2 10" xfId="45994" xr:uid="{BBFAC145-A51B-43CF-99A1-A16D9F14855E}"/>
    <cellStyle name="SAPBEXHLevel0X 13 2 11" xfId="48312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7" xr:uid="{3799B135-054D-4A72-924F-9ECF5E43C163}"/>
    <cellStyle name="SAPBEXHLevel0X 13 2 9" xfId="43804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9" xr:uid="{03BC9DEA-DAFA-4BC0-B14A-A08130AAD49B}"/>
    <cellStyle name="SAPBEXHLevel0X 13 9" xfId="42585" xr:uid="{BC968C06-C54F-4091-B418-1A8F874E1030}"/>
    <cellStyle name="SAPBEXHLevel0X 14" xfId="3057" xr:uid="{00000000-0005-0000-0000-0000C2430000}"/>
    <cellStyle name="SAPBEXHLevel0X 14 10" xfId="40236" xr:uid="{3D935537-01E4-4424-8A72-FA7F27B42AB6}"/>
    <cellStyle name="SAPBEXHLevel0X 14 11" xfId="47105" xr:uid="{332E2310-488D-4FA7-98D9-88839D562C22}"/>
    <cellStyle name="SAPBEXHLevel0X 14 2" xfId="2131" xr:uid="{00000000-0005-0000-0000-0000C3430000}"/>
    <cellStyle name="SAPBEXHLevel0X 14 2 10" xfId="45995" xr:uid="{80A479B4-3CB0-453D-9B18-B555259B82F5}"/>
    <cellStyle name="SAPBEXHLevel0X 14 2 11" xfId="48313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5" xr:uid="{C935B3FF-9374-41F3-8BA5-BFBB79CC5ED1}"/>
    <cellStyle name="SAPBEXHLevel0X 14 2 9" xfId="43805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8" xr:uid="{7C0C0ABE-ECF9-4048-A2EB-B4ECD9B2DEA4}"/>
    <cellStyle name="SAPBEXHLevel0X 14 9" xfId="42586" xr:uid="{FC081E92-3322-413A-8986-7AC87A16BF11}"/>
    <cellStyle name="SAPBEXHLevel0X 15" xfId="3058" xr:uid="{00000000-0005-0000-0000-0000DA430000}"/>
    <cellStyle name="SAPBEXHLevel0X 15 10" xfId="38891" xr:uid="{55889F70-E643-4EAB-8C7A-B1A8F47DEF0B}"/>
    <cellStyle name="SAPBEXHLevel0X 15 11" xfId="47106" xr:uid="{0CC4AC18-8173-4451-A61E-19DC471928B6}"/>
    <cellStyle name="SAPBEXHLevel0X 15 2" xfId="4457" xr:uid="{00000000-0005-0000-0000-0000DB430000}"/>
    <cellStyle name="SAPBEXHLevel0X 15 2 10" xfId="45996" xr:uid="{3B74F289-48F7-4595-8E64-C34E439EBB5F}"/>
    <cellStyle name="SAPBEXHLevel0X 15 2 11" xfId="48314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2" xr:uid="{1DC5CFEA-4E27-4098-9CA7-F8D66495C4FE}"/>
    <cellStyle name="SAPBEXHLevel0X 15 2 9" xfId="43806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8" xr:uid="{C4855AD1-F9A9-4DDD-BBDD-849801669B89}"/>
    <cellStyle name="SAPBEXHLevel0X 15 9" xfId="42587" xr:uid="{430D4CB5-6808-4035-9C8C-D09D70C7E628}"/>
    <cellStyle name="SAPBEXHLevel0X 16" xfId="3059" xr:uid="{00000000-0005-0000-0000-0000F2430000}"/>
    <cellStyle name="SAPBEXHLevel0X 16 10" xfId="42048" xr:uid="{D0F5E736-8CF6-4A81-842C-3DDDA0CC63D0}"/>
    <cellStyle name="SAPBEXHLevel0X 16 11" xfId="47107" xr:uid="{2171B909-9608-4151-A22F-37352352A2FD}"/>
    <cellStyle name="SAPBEXHLevel0X 16 2" xfId="4456" xr:uid="{00000000-0005-0000-0000-0000F3430000}"/>
    <cellStyle name="SAPBEXHLevel0X 16 2 10" xfId="45997" xr:uid="{2388A5E2-C31D-40C5-90A4-002CBD2C7E4B}"/>
    <cellStyle name="SAPBEXHLevel0X 16 2 11" xfId="48315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80" xr:uid="{248E4C9E-200D-4A40-B42E-7ADC61F1D724}"/>
    <cellStyle name="SAPBEXHLevel0X 16 2 9" xfId="43807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7" xr:uid="{C58188C1-C491-4591-AB85-3B8EF9B9BCAB}"/>
    <cellStyle name="SAPBEXHLevel0X 16 9" xfId="42588" xr:uid="{0E882148-8366-42E1-A70C-12C242601095}"/>
    <cellStyle name="SAPBEXHLevel0X 17" xfId="3060" xr:uid="{00000000-0005-0000-0000-00000A440000}"/>
    <cellStyle name="SAPBEXHLevel0X 17 10" xfId="42049" xr:uid="{B5B570F4-CDD3-4A0E-9452-28F091243367}"/>
    <cellStyle name="SAPBEXHLevel0X 17 11" xfId="47108" xr:uid="{75C410BB-C620-4065-8899-909B1E0FB4A6}"/>
    <cellStyle name="SAPBEXHLevel0X 17 2" xfId="4455" xr:uid="{00000000-0005-0000-0000-00000B440000}"/>
    <cellStyle name="SAPBEXHLevel0X 17 2 10" xfId="45998" xr:uid="{94E409D7-25A9-495C-A11D-39EB0C86A887}"/>
    <cellStyle name="SAPBEXHLevel0X 17 2 11" xfId="48316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6" xr:uid="{6180D962-4F67-485F-9364-8EDEB8C89031}"/>
    <cellStyle name="SAPBEXHLevel0X 17 2 9" xfId="43808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7" xr:uid="{D6FDB836-D7AC-4F7C-A348-44910D93D7FC}"/>
    <cellStyle name="SAPBEXHLevel0X 17 9" xfId="42589" xr:uid="{88D81E34-F5BD-4529-BCAC-C16FA03240A9}"/>
    <cellStyle name="SAPBEXHLevel0X 18" xfId="3061" xr:uid="{00000000-0005-0000-0000-000022440000}"/>
    <cellStyle name="SAPBEXHLevel0X 18 10" xfId="42050" xr:uid="{D4B513BB-B9AF-4167-A8EF-A0AB46E3F240}"/>
    <cellStyle name="SAPBEXHLevel0X 18 11" xfId="47109" xr:uid="{06492A5F-36E0-4BB9-AA19-049599DE34E6}"/>
    <cellStyle name="SAPBEXHLevel0X 18 2" xfId="4454" xr:uid="{00000000-0005-0000-0000-000023440000}"/>
    <cellStyle name="SAPBEXHLevel0X 18 2 10" xfId="45999" xr:uid="{6C1B584F-B2C1-4B42-ABB7-ABD87BB61793}"/>
    <cellStyle name="SAPBEXHLevel0X 18 2 11" xfId="48317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1" xr:uid="{A1A02144-98EF-4AA1-8426-7FA471DBBEFA}"/>
    <cellStyle name="SAPBEXHLevel0X 18 2 9" xfId="43809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6" xr:uid="{39C4B048-4289-46B3-84EA-9289067F1F2F}"/>
    <cellStyle name="SAPBEXHLevel0X 18 9" xfId="42590" xr:uid="{0C827581-A3F1-4E89-9F32-8CF15AC33D1F}"/>
    <cellStyle name="SAPBEXHLevel0X 19" xfId="3062" xr:uid="{00000000-0005-0000-0000-00003A440000}"/>
    <cellStyle name="SAPBEXHLevel0X 19 10" xfId="42051" xr:uid="{AB7A55D2-8C1B-4265-AEB5-895000DB8CF0}"/>
    <cellStyle name="SAPBEXHLevel0X 19 11" xfId="47110" xr:uid="{D493CD49-4743-490B-8067-BC8A32BF29F1}"/>
    <cellStyle name="SAPBEXHLevel0X 19 2" xfId="4453" xr:uid="{00000000-0005-0000-0000-00003B440000}"/>
    <cellStyle name="SAPBEXHLevel0X 19 2 10" xfId="46000" xr:uid="{E46BE508-1F40-4F70-B79A-CE6FEE56230D}"/>
    <cellStyle name="SAPBEXHLevel0X 19 2 11" xfId="48318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20" xr:uid="{F45D28AC-4B75-40C5-AC89-C3894E1A1B77}"/>
    <cellStyle name="SAPBEXHLevel0X 19 2 9" xfId="43810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6" xr:uid="{8AB6388C-E96B-4239-BE5C-09755440D632}"/>
    <cellStyle name="SAPBEXHLevel0X 19 9" xfId="42591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2" xr:uid="{6F6DEA03-8FBE-4524-B1BC-92E6EF1A3CDD}"/>
    <cellStyle name="SAPBEXHLevel0X 2 10 11" xfId="47111" xr:uid="{109EAB48-F57C-4F02-A10B-948B19DC68E1}"/>
    <cellStyle name="SAPBEXHLevel0X 2 10 2" xfId="4451" xr:uid="{00000000-0005-0000-0000-000054440000}"/>
    <cellStyle name="SAPBEXHLevel0X 2 10 2 10" xfId="46001" xr:uid="{601CF725-870B-4403-BD7A-E0DF631AEE53}"/>
    <cellStyle name="SAPBEXHLevel0X 2 10 2 11" xfId="48319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9" xr:uid="{FD0635E8-23E1-4245-80B1-36FD2ECE8E6C}"/>
    <cellStyle name="SAPBEXHLevel0X 2 10 2 9" xfId="43811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5" xr:uid="{F0D4D7EC-BAC8-4461-8DFA-E0B5E129E3A4}"/>
    <cellStyle name="SAPBEXHLevel0X 2 10 9" xfId="42592" xr:uid="{0C4EBF67-1A65-4F86-8092-1811C86FD5F2}"/>
    <cellStyle name="SAPBEXHLevel0X 2 11" xfId="3065" xr:uid="{00000000-0005-0000-0000-00006B440000}"/>
    <cellStyle name="SAPBEXHLevel0X 2 11 10" xfId="42053" xr:uid="{4C20C722-38FD-4EAE-A3B1-E3E315DA80C4}"/>
    <cellStyle name="SAPBEXHLevel0X 2 11 11" xfId="47112" xr:uid="{A95FE090-BC28-4D2A-AEFD-495155E8F2A1}"/>
    <cellStyle name="SAPBEXHLevel0X 2 11 2" xfId="4450" xr:uid="{00000000-0005-0000-0000-00006C440000}"/>
    <cellStyle name="SAPBEXHLevel0X 2 11 2 10" xfId="46002" xr:uid="{FA7EA61C-ACBC-4DCD-8EEE-11FDBC4A63EF}"/>
    <cellStyle name="SAPBEXHLevel0X 2 11 2 11" xfId="48320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8" xr:uid="{49982923-FF23-4AC2-B6CD-9D60C763587F}"/>
    <cellStyle name="SAPBEXHLevel0X 2 11 2 9" xfId="43812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5" xr:uid="{3BC2CC13-24BE-4C4B-8728-96B6443477C3}"/>
    <cellStyle name="SAPBEXHLevel0X 2 11 9" xfId="42593" xr:uid="{AC622980-F67E-467C-976D-7B1F08E761A6}"/>
    <cellStyle name="SAPBEXHLevel0X 2 12" xfId="3066" xr:uid="{00000000-0005-0000-0000-000083440000}"/>
    <cellStyle name="SAPBEXHLevel0X 2 12 10" xfId="42054" xr:uid="{B4F98338-48AE-4602-8F63-2B45F37C82A5}"/>
    <cellStyle name="SAPBEXHLevel0X 2 12 11" xfId="47113" xr:uid="{C170573B-996C-4B6C-BB0C-CE94117C84B4}"/>
    <cellStyle name="SAPBEXHLevel0X 2 12 2" xfId="4449" xr:uid="{00000000-0005-0000-0000-000084440000}"/>
    <cellStyle name="SAPBEXHLevel0X 2 12 2 10" xfId="46003" xr:uid="{1D966B55-54EB-4A76-8C95-B8F5B1857906}"/>
    <cellStyle name="SAPBEXHLevel0X 2 12 2 11" xfId="48321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7" xr:uid="{A386C853-C2F4-4918-93B8-ADB733AE914C}"/>
    <cellStyle name="SAPBEXHLevel0X 2 12 2 9" xfId="43813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4" xr:uid="{6F072D45-6DAA-44D8-88F6-4312895D9CCD}"/>
    <cellStyle name="SAPBEXHLevel0X 2 12 9" xfId="42594" xr:uid="{AFA28A8A-2686-4901-BED7-014B98D60B6F}"/>
    <cellStyle name="SAPBEXHLevel0X 2 13" xfId="3067" xr:uid="{00000000-0005-0000-0000-00009B440000}"/>
    <cellStyle name="SAPBEXHLevel0X 2 13 10" xfId="42055" xr:uid="{588C746C-68E1-4602-B6A4-593B311D0279}"/>
    <cellStyle name="SAPBEXHLevel0X 2 13 11" xfId="47114" xr:uid="{346907E0-55C1-4E56-BF09-3A2681B4B57A}"/>
    <cellStyle name="SAPBEXHLevel0X 2 13 2" xfId="4448" xr:uid="{00000000-0005-0000-0000-00009C440000}"/>
    <cellStyle name="SAPBEXHLevel0X 2 13 2 10" xfId="46004" xr:uid="{EEBF1F70-7ADA-4641-A29B-CA7AD4269DB9}"/>
    <cellStyle name="SAPBEXHLevel0X 2 13 2 11" xfId="48322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6" xr:uid="{810809BF-BD73-430A-AD40-359F78BA554D}"/>
    <cellStyle name="SAPBEXHLevel0X 2 13 2 9" xfId="43814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4" xr:uid="{5FE753E2-A570-45A2-9C6D-561E1D3AA5F9}"/>
    <cellStyle name="SAPBEXHLevel0X 2 13 9" xfId="42595" xr:uid="{3F63071F-84AF-418D-B2BF-B15992590C46}"/>
    <cellStyle name="SAPBEXHLevel0X 2 14" xfId="3068" xr:uid="{00000000-0005-0000-0000-0000B3440000}"/>
    <cellStyle name="SAPBEXHLevel0X 2 14 10" xfId="42056" xr:uid="{55A09C2A-8307-4FA3-A616-4AE98F817818}"/>
    <cellStyle name="SAPBEXHLevel0X 2 14 11" xfId="47115" xr:uid="{97944213-B1D6-4F1E-B742-D0A1F5D3CC8E}"/>
    <cellStyle name="SAPBEXHLevel0X 2 14 2" xfId="4447" xr:uid="{00000000-0005-0000-0000-0000B4440000}"/>
    <cellStyle name="SAPBEXHLevel0X 2 14 2 10" xfId="46005" xr:uid="{4CA9D787-7285-4E0E-A9C2-A4A3DE1D103A}"/>
    <cellStyle name="SAPBEXHLevel0X 2 14 2 11" xfId="48323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5" xr:uid="{27E7F467-32A4-4AB7-B05A-AA7E48B1104A}"/>
    <cellStyle name="SAPBEXHLevel0X 2 14 2 9" xfId="43815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3" xr:uid="{F0523846-F515-49CC-AD81-8D378DC01E4E}"/>
    <cellStyle name="SAPBEXHLevel0X 2 14 9" xfId="42596" xr:uid="{C0879637-F37E-469A-BEDD-DFC3711C9775}"/>
    <cellStyle name="SAPBEXHLevel0X 2 15" xfId="3069" xr:uid="{00000000-0005-0000-0000-0000CB440000}"/>
    <cellStyle name="SAPBEXHLevel0X 2 15 10" xfId="40235" xr:uid="{BD2AA088-A8CF-4A4D-912A-FF922DAF0C1F}"/>
    <cellStyle name="SAPBEXHLevel0X 2 15 11" xfId="47116" xr:uid="{0D2CD3D3-D852-4FAD-97C3-C0503D0850F8}"/>
    <cellStyle name="SAPBEXHLevel0X 2 15 2" xfId="4446" xr:uid="{00000000-0005-0000-0000-0000CC440000}"/>
    <cellStyle name="SAPBEXHLevel0X 2 15 2 10" xfId="46006" xr:uid="{3EDE453F-4799-4CB0-A97F-13502F3B8012}"/>
    <cellStyle name="SAPBEXHLevel0X 2 15 2 11" xfId="48324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4" xr:uid="{37DE4C14-C95F-48C0-AE88-DABB58A65CAF}"/>
    <cellStyle name="SAPBEXHLevel0X 2 15 2 9" xfId="43816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3" xr:uid="{30F58910-678A-4727-B883-65212471EAF0}"/>
    <cellStyle name="SAPBEXHLevel0X 2 15 9" xfId="42597" xr:uid="{138908B5-321D-4F14-96D0-AA73951ECEBA}"/>
    <cellStyle name="SAPBEXHLevel0X 2 16" xfId="3070" xr:uid="{00000000-0005-0000-0000-0000E3440000}"/>
    <cellStyle name="SAPBEXHLevel0X 2 16 10" xfId="42057" xr:uid="{2FC90517-A3C0-4D32-B66F-BFB15491DE19}"/>
    <cellStyle name="SAPBEXHLevel0X 2 16 11" xfId="47117" xr:uid="{BFC633B0-2996-433E-B53A-C18A6EC19A27}"/>
    <cellStyle name="SAPBEXHLevel0X 2 16 2" xfId="4445" xr:uid="{00000000-0005-0000-0000-0000E4440000}"/>
    <cellStyle name="SAPBEXHLevel0X 2 16 2 10" xfId="46007" xr:uid="{B18AA0E9-BAC3-4799-92E0-10F04225B1EE}"/>
    <cellStyle name="SAPBEXHLevel0X 2 16 2 11" xfId="48325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3" xr:uid="{D82E532C-0181-4061-AF63-B3B1EC83AE12}"/>
    <cellStyle name="SAPBEXHLevel0X 2 16 2 9" xfId="43817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2" xr:uid="{69F63237-E25A-42C3-A2FF-931FEE5FD34D}"/>
    <cellStyle name="SAPBEXHLevel0X 2 16 9" xfId="42598" xr:uid="{CCD355A3-D17E-4622-A20F-2AEA65AEDA80}"/>
    <cellStyle name="SAPBEXHLevel0X 2 17" xfId="3063" xr:uid="{00000000-0005-0000-0000-0000FB440000}"/>
    <cellStyle name="SAPBEXHLevel0X 2 17 10" xfId="39275" xr:uid="{AC561320-32A4-48F0-A7EB-F2877DDB6021}"/>
    <cellStyle name="SAPBEXHLevel0X 2 17 11" xfId="43318" xr:uid="{AEE62CB3-B327-44D1-8BC1-D950ACC38F78}"/>
    <cellStyle name="SAPBEXHLevel0X 2 17 12" xfId="45503" xr:uid="{24871DAD-6BF0-4DB4-9022-13A9C046D178}"/>
    <cellStyle name="SAPBEXHLevel0X 2 17 13" xfId="47825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5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2" xr:uid="{E168C04F-E876-4C2B-AD68-651F3193122B}"/>
    <cellStyle name="SAPBEXHLevel0X 2 2 13" xfId="42599" xr:uid="{A00FB96B-C8B0-464A-94EA-373DEBDDF99B}"/>
    <cellStyle name="SAPBEXHLevel0X 2 2 14" xfId="42058" xr:uid="{309E7966-3E59-4CA2-9E22-48AE1BF7EF62}"/>
    <cellStyle name="SAPBEXHLevel0X 2 2 15" xfId="47118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1" xr:uid="{07D0FF76-EAB4-459C-ACE3-80C458401D4A}"/>
    <cellStyle name="SAPBEXHLevel0X 2 2 2 12" xfId="42600" xr:uid="{AB8C3319-8181-44EA-913D-EB6E43B3147C}"/>
    <cellStyle name="SAPBEXHLevel0X 2 2 2 13" xfId="42059" xr:uid="{A86E6EA0-CF6F-4FC4-A418-656C3BAEFBE1}"/>
    <cellStyle name="SAPBEXHLevel0X 2 2 2 14" xfId="47119" xr:uid="{3D4EF659-401D-497F-B6F8-FBFBDCC373DA}"/>
    <cellStyle name="SAPBEXHLevel0X 2 2 2 2" xfId="3072" xr:uid="{00000000-0005-0000-0000-00001E450000}"/>
    <cellStyle name="SAPBEXHLevel0X 2 2 2 2 10" xfId="38997" xr:uid="{917BE6E8-CFCC-4A12-A16F-7A3D373D1FB8}"/>
    <cellStyle name="SAPBEXHLevel0X 2 2 2 2 11" xfId="46711" xr:uid="{BB09C3D2-6CC0-485A-9D63-C0905545A658}"/>
    <cellStyle name="SAPBEXHLevel0X 2 2 2 2 12" xfId="49027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9" xr:uid="{41CDCA07-E660-4A50-80DE-DE55070FB690}"/>
    <cellStyle name="SAPBEXHLevel0X 2 2 2 3" xfId="4443" xr:uid="{00000000-0005-0000-0000-00002C450000}"/>
    <cellStyle name="SAPBEXHLevel0X 2 2 2 3 10" xfId="46009" xr:uid="{345BF8C7-5920-4568-BEDE-9B9130C2E78B}"/>
    <cellStyle name="SAPBEXHLevel0X 2 2 2 3 11" xfId="48327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2" xr:uid="{39873DDD-2D16-4798-9F1C-A53A198CA5F1}"/>
    <cellStyle name="SAPBEXHLevel0X 2 2 2 3 9" xfId="43819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8" xr:uid="{B54CFAC0-6489-48F3-A2DE-ED835A878291}"/>
    <cellStyle name="SAPBEXHLevel0X 2 2 3 11" xfId="46710" xr:uid="{1FF042B0-5A60-4EB0-B783-532042905B89}"/>
    <cellStyle name="SAPBEXHLevel0X 2 2 3 12" xfId="49026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8" xr:uid="{3B74D0F3-63EA-4D92-B6A6-020D5B0D81BB}"/>
    <cellStyle name="SAPBEXHLevel0X 2 2 4" xfId="4444" xr:uid="{00000000-0005-0000-0000-000053450000}"/>
    <cellStyle name="SAPBEXHLevel0X 2 2 4 10" xfId="46008" xr:uid="{38586E7F-46E7-4A29-8BBB-F43C77D68740}"/>
    <cellStyle name="SAPBEXHLevel0X 2 2 4 11" xfId="48326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5" xr:uid="{858F6B70-776A-4F5D-938C-848C8D6A8D1A}"/>
    <cellStyle name="SAPBEXHLevel0X 2 2 4 9" xfId="43818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9" xr:uid="{D0310E67-6C4F-4A21-92FC-4B24D9C146DA}"/>
    <cellStyle name="SAPBEXHLevel0X 2 28" xfId="41136" xr:uid="{A22845B2-9D71-414D-9DFA-DAAD8AA23A3E}"/>
    <cellStyle name="SAPBEXHLevel0X 2 29" xfId="43342" xr:uid="{A69990A7-D49F-4822-8DEB-F75D68B46632}"/>
    <cellStyle name="SAPBEXHLevel0X 2 3" xfId="3073" xr:uid="{00000000-0005-0000-0000-000076450000}"/>
    <cellStyle name="SAPBEXHLevel0X 2 3 10" xfId="42601" xr:uid="{5A59BB47-8ACD-482C-A437-782B3823E481}"/>
    <cellStyle name="SAPBEXHLevel0X 2 3 11" xfId="42060" xr:uid="{4CEB67AE-A1E0-4F12-B614-9F6CBE559C1B}"/>
    <cellStyle name="SAPBEXHLevel0X 2 3 12" xfId="47120" xr:uid="{A1119FFF-4879-47B2-92F3-718ABE968A86}"/>
    <cellStyle name="SAPBEXHLevel0X 2 3 2" xfId="3074" xr:uid="{00000000-0005-0000-0000-000077450000}"/>
    <cellStyle name="SAPBEXHLevel0X 2 3 2 10" xfId="42061" xr:uid="{C6FE51F8-D498-4AEF-9FF6-8AB4991734FC}"/>
    <cellStyle name="SAPBEXHLevel0X 2 3 2 11" xfId="47121" xr:uid="{4DC2ABF9-C70C-4B30-BC3F-CDCED190A19E}"/>
    <cellStyle name="SAPBEXHLevel0X 2 3 2 2" xfId="4441" xr:uid="{00000000-0005-0000-0000-000078450000}"/>
    <cellStyle name="SAPBEXHLevel0X 2 3 2 2 10" xfId="46011" xr:uid="{78CE0138-65DA-4215-B36B-DE2FA5220811}"/>
    <cellStyle name="SAPBEXHLevel0X 2 3 2 2 11" xfId="48329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4" xr:uid="{57D1BFD8-8A01-4718-8AC1-75F1D88259DC}"/>
    <cellStyle name="SAPBEXHLevel0X 2 3 2 2 9" xfId="43821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40" xr:uid="{376739FF-A448-4E47-AD1B-B1DC164B0C46}"/>
    <cellStyle name="SAPBEXHLevel0X 2 3 2 9" xfId="42602" xr:uid="{0CD7EC5F-8D38-4C9F-A415-274332EB6C5A}"/>
    <cellStyle name="SAPBEXHLevel0X 2 3 3" xfId="4442" xr:uid="{00000000-0005-0000-0000-00008F450000}"/>
    <cellStyle name="SAPBEXHLevel0X 2 3 3 10" xfId="46010" xr:uid="{78D07618-BD64-4FE0-8BD0-EE8066B0B07D}"/>
    <cellStyle name="SAPBEXHLevel0X 2 3 3 11" xfId="48328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8" xr:uid="{A50B3F56-19F8-4CD8-803D-F7A5E0A31677}"/>
    <cellStyle name="SAPBEXHLevel0X 2 3 3 9" xfId="43820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1" xr:uid="{05E3CAA7-88CE-4E5A-A3D7-83077559181B}"/>
    <cellStyle name="SAPBEXHLevel0X 2 30" xfId="41232" xr:uid="{A74199BC-C448-4AAB-9E1B-F2EF27C64BD7}"/>
    <cellStyle name="SAPBEXHLevel0X 2 4" xfId="3075" xr:uid="{00000000-0005-0000-0000-0000A6450000}"/>
    <cellStyle name="SAPBEXHLevel0X 2 4 10" xfId="42603" xr:uid="{A5E6F213-B1DB-4CF0-80B6-9AAA7C49326A}"/>
    <cellStyle name="SAPBEXHLevel0X 2 4 11" xfId="42062" xr:uid="{A82DBBD4-45EC-42A4-BEC8-9C47C56B7A09}"/>
    <cellStyle name="SAPBEXHLevel0X 2 4 12" xfId="47122" xr:uid="{2F9C405D-BE13-4E3A-9F86-6BA61B9D5568}"/>
    <cellStyle name="SAPBEXHLevel0X 2 4 2" xfId="3076" xr:uid="{00000000-0005-0000-0000-0000A7450000}"/>
    <cellStyle name="SAPBEXHLevel0X 2 4 2 10" xfId="42063" xr:uid="{E479E84A-B8E4-4E33-8A05-9377E200BA2A}"/>
    <cellStyle name="SAPBEXHLevel0X 2 4 2 11" xfId="47123" xr:uid="{9551295B-0B8B-4709-8034-24F313EAE108}"/>
    <cellStyle name="SAPBEXHLevel0X 2 4 2 2" xfId="4439" xr:uid="{00000000-0005-0000-0000-0000A8450000}"/>
    <cellStyle name="SAPBEXHLevel0X 2 4 2 2 10" xfId="46013" xr:uid="{4BA14CAC-CDEB-49B4-B09D-5A3DC5139B3F}"/>
    <cellStyle name="SAPBEXHLevel0X 2 4 2 2 11" xfId="48331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1" xr:uid="{266138EE-80AE-4F98-A2E8-E3D18ED8C758}"/>
    <cellStyle name="SAPBEXHLevel0X 2 4 2 2 9" xfId="43823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8" xr:uid="{160AC005-E28D-4C8A-9438-0FCC4162E9AE}"/>
    <cellStyle name="SAPBEXHLevel0X 2 4 2 9" xfId="42604" xr:uid="{210EE3A3-EDE5-45F7-9337-C7A4EB04770C}"/>
    <cellStyle name="SAPBEXHLevel0X 2 4 3" xfId="4440" xr:uid="{00000000-0005-0000-0000-0000BF450000}"/>
    <cellStyle name="SAPBEXHLevel0X 2 4 3 10" xfId="46012" xr:uid="{78AF84E8-66AF-4C07-9182-3AA8BB213C72}"/>
    <cellStyle name="SAPBEXHLevel0X 2 4 3 11" xfId="48330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3" xr:uid="{761E0B21-276F-4E1E-AA8C-ACD7DDFA75F5}"/>
    <cellStyle name="SAPBEXHLevel0X 2 4 3 9" xfId="43822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600" xr:uid="{E12ECD49-3476-49A6-B2B0-624FA2A1D750}"/>
    <cellStyle name="SAPBEXHLevel0X 2 5" xfId="3077" xr:uid="{00000000-0005-0000-0000-0000D6450000}"/>
    <cellStyle name="SAPBEXHLevel0X 2 5 10" xfId="42605" xr:uid="{50255747-3DEC-4779-807C-5373AB204794}"/>
    <cellStyle name="SAPBEXHLevel0X 2 5 11" xfId="42064" xr:uid="{8A52D603-1507-4568-B36F-66D489A13DFB}"/>
    <cellStyle name="SAPBEXHLevel0X 2 5 12" xfId="47124" xr:uid="{FA612B89-AA38-44E1-932F-4CC77BB4FAD7}"/>
    <cellStyle name="SAPBEXHLevel0X 2 5 2" xfId="3078" xr:uid="{00000000-0005-0000-0000-0000D7450000}"/>
    <cellStyle name="SAPBEXHLevel0X 2 5 2 10" xfId="42065" xr:uid="{1A5AC02E-B227-4DAF-9597-3CCE28378C31}"/>
    <cellStyle name="SAPBEXHLevel0X 2 5 2 11" xfId="47125" xr:uid="{183510F6-41BA-438A-B0C9-8C76CDD956F2}"/>
    <cellStyle name="SAPBEXHLevel0X 2 5 2 2" xfId="4437" xr:uid="{00000000-0005-0000-0000-0000D8450000}"/>
    <cellStyle name="SAPBEXHLevel0X 2 5 2 2 10" xfId="46015" xr:uid="{75297AA9-F3E0-4C50-A7A0-D762791A8775}"/>
    <cellStyle name="SAPBEXHLevel0X 2 5 2 2 11" xfId="48333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1" xr:uid="{A61B3946-F8AB-44FD-980A-A56D5E587455}"/>
    <cellStyle name="SAPBEXHLevel0X 2 5 2 2 9" xfId="43825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9" xr:uid="{FF891112-7B46-40D7-B7EC-91D642B0E538}"/>
    <cellStyle name="SAPBEXHLevel0X 2 5 2 9" xfId="42606" xr:uid="{0291C481-DCFB-4FCA-9F2F-E49D0E140830}"/>
    <cellStyle name="SAPBEXHLevel0X 2 5 3" xfId="4438" xr:uid="{00000000-0005-0000-0000-0000EF450000}"/>
    <cellStyle name="SAPBEXHLevel0X 2 5 3 10" xfId="46014" xr:uid="{0BF7F61A-759E-4CE4-8729-4CBB52178F1A}"/>
    <cellStyle name="SAPBEXHLevel0X 2 5 3 11" xfId="48332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2" xr:uid="{392EBD48-E90B-4320-ABC0-66706ACB7F74}"/>
    <cellStyle name="SAPBEXHLevel0X 2 5 3 9" xfId="43824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9" xr:uid="{F874EF19-4BD6-48B9-9AF5-C0C9F1E5944C}"/>
    <cellStyle name="SAPBEXHLevel0X 2 6" xfId="3079" xr:uid="{00000000-0005-0000-0000-000006460000}"/>
    <cellStyle name="SAPBEXHLevel0X 2 6 10" xfId="42607" xr:uid="{633D2097-4971-4DD4-85F2-697DBF3DA7E3}"/>
    <cellStyle name="SAPBEXHLevel0X 2 6 11" xfId="42066" xr:uid="{2F022C07-AD8B-45B7-A66C-8E8D4A5CEEB8}"/>
    <cellStyle name="SAPBEXHLevel0X 2 6 12" xfId="47126" xr:uid="{F46327A4-7251-40A3-AB09-C35B05194301}"/>
    <cellStyle name="SAPBEXHLevel0X 2 6 2" xfId="3080" xr:uid="{00000000-0005-0000-0000-000007460000}"/>
    <cellStyle name="SAPBEXHLevel0X 2 6 2 10" xfId="42067" xr:uid="{2B5DA57F-601A-4FEB-8004-7CCC0110BBFB}"/>
    <cellStyle name="SAPBEXHLevel0X 2 6 2 11" xfId="47127" xr:uid="{CE289F34-5628-47D2-9CEF-91CF30684F7D}"/>
    <cellStyle name="SAPBEXHLevel0X 2 6 2 2" xfId="4435" xr:uid="{00000000-0005-0000-0000-000008460000}"/>
    <cellStyle name="SAPBEXHLevel0X 2 6 2 2 10" xfId="46017" xr:uid="{B49C9520-236A-43DB-BD55-EE76E4C9B2EA}"/>
    <cellStyle name="SAPBEXHLevel0X 2 6 2 2 11" xfId="48335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10" xr:uid="{F595729C-E150-4529-B25D-6FD1B42DD69B}"/>
    <cellStyle name="SAPBEXHLevel0X 2 6 2 2 9" xfId="43827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6" xr:uid="{E3BADCB2-D566-41C7-9D03-C1E9DB81CF7F}"/>
    <cellStyle name="SAPBEXHLevel0X 2 6 2 9" xfId="42608" xr:uid="{25E2A127-7CAF-4E5D-B82B-57B1E60D9DFA}"/>
    <cellStyle name="SAPBEXHLevel0X 2 6 3" xfId="4436" xr:uid="{00000000-0005-0000-0000-00001F460000}"/>
    <cellStyle name="SAPBEXHLevel0X 2 6 3 10" xfId="46016" xr:uid="{6D2CC9C9-501E-4BEE-9B4F-3959475B5571}"/>
    <cellStyle name="SAPBEXHLevel0X 2 6 3 11" xfId="48334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9" xr:uid="{006C27AB-F2D5-4430-9B0E-E2A0E7D6907E}"/>
    <cellStyle name="SAPBEXHLevel0X 2 6 3 9" xfId="43826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8" xr:uid="{75536516-C84A-4FFB-B287-283B11719C54}"/>
    <cellStyle name="SAPBEXHLevel0X 2 7" xfId="3081" xr:uid="{00000000-0005-0000-0000-000036460000}"/>
    <cellStyle name="SAPBEXHLevel0X 2 7 10" xfId="42609" xr:uid="{77C14252-C53E-47F7-8A35-3E346302335D}"/>
    <cellStyle name="SAPBEXHLevel0X 2 7 11" xfId="40234" xr:uid="{AE260323-7588-41D9-B2FD-431486728AEE}"/>
    <cellStyle name="SAPBEXHLevel0X 2 7 12" xfId="47128" xr:uid="{39C75F2C-2B9C-42B2-95B5-8E489D238C4E}"/>
    <cellStyle name="SAPBEXHLevel0X 2 7 2" xfId="3082" xr:uid="{00000000-0005-0000-0000-000037460000}"/>
    <cellStyle name="SAPBEXHLevel0X 2 7 2 10" xfId="42068" xr:uid="{A5A7E75C-1B34-45C4-B9D2-6D2DC618BB4A}"/>
    <cellStyle name="SAPBEXHLevel0X 2 7 2 11" xfId="47129" xr:uid="{A0F46EB5-0C88-443E-98B4-019F8A6E8AD4}"/>
    <cellStyle name="SAPBEXHLevel0X 2 7 2 2" xfId="4434" xr:uid="{00000000-0005-0000-0000-000038460000}"/>
    <cellStyle name="SAPBEXHLevel0X 2 7 2 2 10" xfId="46019" xr:uid="{30CAD03C-3B8B-479D-A064-EE99B200F50B}"/>
    <cellStyle name="SAPBEXHLevel0X 2 7 2 2 11" xfId="48337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80" xr:uid="{735ABE1B-775B-477A-AD6E-DFE21ADD34E7}"/>
    <cellStyle name="SAPBEXHLevel0X 2 7 2 2 9" xfId="43829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7" xr:uid="{93FCA8A9-D5CB-4272-B592-B888341CC0E9}"/>
    <cellStyle name="SAPBEXHLevel0X 2 7 2 9" xfId="42610" xr:uid="{77F61EC2-900D-425D-B6ED-500A43566572}"/>
    <cellStyle name="SAPBEXHLevel0X 2 7 3" xfId="3347" xr:uid="{00000000-0005-0000-0000-00004F460000}"/>
    <cellStyle name="SAPBEXHLevel0X 2 7 3 10" xfId="46018" xr:uid="{7F8CCFF0-7709-494C-9B7B-EDD8DF11FDA6}"/>
    <cellStyle name="SAPBEXHLevel0X 2 7 3 11" xfId="48336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4" xr:uid="{4E379518-50A4-4123-9C80-998C837B09A3}"/>
    <cellStyle name="SAPBEXHLevel0X 2 7 3 9" xfId="43828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7" xr:uid="{BABF0FD0-6F28-4A7E-B927-7B82E512FCBB}"/>
    <cellStyle name="SAPBEXHLevel0X 2 8" xfId="3083" xr:uid="{00000000-0005-0000-0000-000066460000}"/>
    <cellStyle name="SAPBEXHLevel0X 2 8 10" xfId="42069" xr:uid="{C14B3885-443B-4EBE-A3D5-C223157D00A6}"/>
    <cellStyle name="SAPBEXHLevel0X 2 8 11" xfId="47130" xr:uid="{C5AEE1CB-17ED-4303-A031-D8AC52F7E15C}"/>
    <cellStyle name="SAPBEXHLevel0X 2 8 2" xfId="4433" xr:uid="{00000000-0005-0000-0000-000067460000}"/>
    <cellStyle name="SAPBEXHLevel0X 2 8 2 10" xfId="46020" xr:uid="{244E4B9A-6452-4033-B6C6-FAF6099D3BCB}"/>
    <cellStyle name="SAPBEXHLevel0X 2 8 2 11" xfId="48338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9" xr:uid="{71C29685-7A3B-4A75-A1B0-056FACC395E0}"/>
    <cellStyle name="SAPBEXHLevel0X 2 8 2 9" xfId="43830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6" xr:uid="{8EFB9DB3-4409-4BF6-93DF-6771881E70A9}"/>
    <cellStyle name="SAPBEXHLevel0X 2 8 9" xfId="42611" xr:uid="{217F3A02-9840-4349-B4D7-5CEDFF8F24D8}"/>
    <cellStyle name="SAPBEXHLevel0X 2 9" xfId="3084" xr:uid="{00000000-0005-0000-0000-00007E460000}"/>
    <cellStyle name="SAPBEXHLevel0X 2 9 10" xfId="42070" xr:uid="{4659E13C-296F-467E-B236-9A171CC11D14}"/>
    <cellStyle name="SAPBEXHLevel0X 2 9 11" xfId="47131" xr:uid="{6D41C2A3-634E-46D5-8FA9-250436168B0A}"/>
    <cellStyle name="SAPBEXHLevel0X 2 9 2" xfId="4432" xr:uid="{00000000-0005-0000-0000-00007F460000}"/>
    <cellStyle name="SAPBEXHLevel0X 2 9 2 10" xfId="46021" xr:uid="{7B39EEA0-B67E-4B68-8D94-784AFCA03BE6}"/>
    <cellStyle name="SAPBEXHLevel0X 2 9 2 11" xfId="48339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9" xr:uid="{82324A0F-0AE0-4B20-BF0D-FBC221375683}"/>
    <cellStyle name="SAPBEXHLevel0X 2 9 2 9" xfId="43831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4" xr:uid="{90960F1D-C04B-4352-87CA-7E16E65C7AF3}"/>
    <cellStyle name="SAPBEXHLevel0X 2 9 9" xfId="42612" xr:uid="{D9284D3E-30F4-4461-8CD7-C97B55F60D8D}"/>
    <cellStyle name="SAPBEXHLevel0X 20" xfId="3085" xr:uid="{00000000-0005-0000-0000-000096460000}"/>
    <cellStyle name="SAPBEXHLevel0X 20 10" xfId="42071" xr:uid="{FD103BF5-99B9-4F5D-B03D-69EC9DD2C853}"/>
    <cellStyle name="SAPBEXHLevel0X 20 11" xfId="47132" xr:uid="{E08BBAC3-ABC2-40B2-9FC2-9F7A6A5B3899}"/>
    <cellStyle name="SAPBEXHLevel0X 20 2" xfId="4431" xr:uid="{00000000-0005-0000-0000-000097460000}"/>
    <cellStyle name="SAPBEXHLevel0X 20 2 10" xfId="46022" xr:uid="{7F41044E-11DC-4A5D-B789-338E15CC5556}"/>
    <cellStyle name="SAPBEXHLevel0X 20 2 11" xfId="48340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4" xr:uid="{1218F520-98BA-4C52-8E5E-DAA3C96C3458}"/>
    <cellStyle name="SAPBEXHLevel0X 20 2 9" xfId="43832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5" xr:uid="{65E033F2-285D-4D6A-AC76-88009198C895}"/>
    <cellStyle name="SAPBEXHLevel0X 20 9" xfId="42613" xr:uid="{6DEC1D9F-9AB4-4B30-8FD9-CB7750D815D7}"/>
    <cellStyle name="SAPBEXHLevel0X 21" xfId="4901" xr:uid="{00000000-0005-0000-0000-0000AE460000}"/>
    <cellStyle name="SAPBEXHLevel0X 21 10" xfId="45502" xr:uid="{FFA54F83-6304-428C-99C3-D4CC0E96D212}"/>
    <cellStyle name="SAPBEXHLevel0X 21 11" xfId="47824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4" xr:uid="{5E92A476-9228-408C-BBFF-069DEDC713F0}"/>
    <cellStyle name="SAPBEXHLevel0X 21 9" xfId="39276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3" xr:uid="{FF7396BE-EFEC-4617-B9A7-3968C905303B}"/>
    <cellStyle name="SAPBEXHLevel0X 22 4" xfId="38839" xr:uid="{9971C40D-1C04-41BC-8F72-D957A4B0C576}"/>
    <cellStyle name="SAPBEXHLevel0X 22 5" xfId="45571" xr:uid="{87E46E48-B00F-4B28-AA34-A3A45DC4F8CA}"/>
    <cellStyle name="SAPBEXHLevel0X 22 6" xfId="47891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6" xr:uid="{92B57BD3-61AB-463F-AFAF-9C61C64F0D30}"/>
    <cellStyle name="SAPBEXHLevel0X 28" xfId="41939" xr:uid="{BAD5A8E4-9FC5-43B3-8BCF-87E0E2B3A1F4}"/>
    <cellStyle name="SAPBEXHLevel0X 29" xfId="39998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2" xr:uid="{E9CF7820-0E84-4060-85D0-70EF6E623914}"/>
    <cellStyle name="SAPBEXHLevel0X 3 10 11" xfId="47133" xr:uid="{0B8DA669-F6FE-4B96-A545-8A6942B9D7CA}"/>
    <cellStyle name="SAPBEXHLevel0X 3 10 2" xfId="4429" xr:uid="{00000000-0005-0000-0000-0000C7460000}"/>
    <cellStyle name="SAPBEXHLevel0X 3 10 2 10" xfId="46023" xr:uid="{E33A23A4-89F4-4511-A3B4-C84742E695C4}"/>
    <cellStyle name="SAPBEXHLevel0X 3 10 2 11" xfId="48341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8" xr:uid="{DDDE3D51-BB34-448D-9143-7C7FA63ACDF8}"/>
    <cellStyle name="SAPBEXHLevel0X 3 10 2 9" xfId="43833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5" xr:uid="{5A5E5064-CBDD-462A-BF56-8489BD0A0C0D}"/>
    <cellStyle name="SAPBEXHLevel0X 3 10 9" xfId="42614" xr:uid="{A3F270B2-AABC-4C2C-B689-5BFBAABB611D}"/>
    <cellStyle name="SAPBEXHLevel0X 3 11" xfId="3087" xr:uid="{00000000-0005-0000-0000-0000DE460000}"/>
    <cellStyle name="SAPBEXHLevel0X 3 11 10" xfId="42073" xr:uid="{2DE9494A-FF4B-4FF1-95C3-B95C6F923F2B}"/>
    <cellStyle name="SAPBEXHLevel0X 3 11 11" xfId="47134" xr:uid="{18CF8D02-4773-49FE-8398-1354B3069200}"/>
    <cellStyle name="SAPBEXHLevel0X 3 11 2" xfId="4428" xr:uid="{00000000-0005-0000-0000-0000DF460000}"/>
    <cellStyle name="SAPBEXHLevel0X 3 11 2 10" xfId="46024" xr:uid="{B0DF01EE-1920-492D-82BF-9D2E1862CBA0}"/>
    <cellStyle name="SAPBEXHLevel0X 3 11 2 11" xfId="48342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8" xr:uid="{52FD3567-F947-4779-A13C-172C9B07C1D7}"/>
    <cellStyle name="SAPBEXHLevel0X 3 11 2 9" xfId="43834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4" xr:uid="{DFBEFC0D-2A58-4127-B162-151BB1C771B5}"/>
    <cellStyle name="SAPBEXHLevel0X 3 11 9" xfId="42615" xr:uid="{715E2574-7DBD-4043-99FE-A302F89C655B}"/>
    <cellStyle name="SAPBEXHLevel0X 3 12" xfId="3088" xr:uid="{00000000-0005-0000-0000-0000F6460000}"/>
    <cellStyle name="SAPBEXHLevel0X 3 12 10" xfId="42074" xr:uid="{67B92BE9-AEE3-4FDD-AF15-6BFD5FFB317B}"/>
    <cellStyle name="SAPBEXHLevel0X 3 12 11" xfId="47135" xr:uid="{EED47AD6-F79D-4866-B02D-52F2424623E6}"/>
    <cellStyle name="SAPBEXHLevel0X 3 12 2" xfId="4427" xr:uid="{00000000-0005-0000-0000-0000F7460000}"/>
    <cellStyle name="SAPBEXHLevel0X 3 12 2 10" xfId="46025" xr:uid="{981EDFD4-B54B-4911-8193-370CD40B8AF6}"/>
    <cellStyle name="SAPBEXHLevel0X 3 12 2 11" xfId="48343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3" xr:uid="{09429784-6B3F-4E28-B131-1E513C1B57FC}"/>
    <cellStyle name="SAPBEXHLevel0X 3 12 2 9" xfId="43835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2" xr:uid="{B09BB121-C616-413D-BD42-267FAAA7E997}"/>
    <cellStyle name="SAPBEXHLevel0X 3 12 9" xfId="42616" xr:uid="{904D9953-18AC-45ED-92B1-80FB337DCB27}"/>
    <cellStyle name="SAPBEXHLevel0X 3 13" xfId="3089" xr:uid="{00000000-0005-0000-0000-00000E470000}"/>
    <cellStyle name="SAPBEXHLevel0X 3 13 10" xfId="42075" xr:uid="{67B5DC92-F633-4803-B037-E31E0BE85A1A}"/>
    <cellStyle name="SAPBEXHLevel0X 3 13 11" xfId="47136" xr:uid="{306339F0-FA6E-4C8F-99FE-0EF95B84D6A8}"/>
    <cellStyle name="SAPBEXHLevel0X 3 13 2" xfId="4426" xr:uid="{00000000-0005-0000-0000-00000F470000}"/>
    <cellStyle name="SAPBEXHLevel0X 3 13 2 10" xfId="46026" xr:uid="{6A1A4C88-9B8A-4FAE-B4F6-A10C69C46488}"/>
    <cellStyle name="SAPBEXHLevel0X 3 13 2 11" xfId="48344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7" xr:uid="{57DD521D-F6B9-4595-85EE-0E9E95ADB651}"/>
    <cellStyle name="SAPBEXHLevel0X 3 13 2 9" xfId="43836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3" xr:uid="{F5B19334-F9E5-4E4A-9E04-A59B44AD12FE}"/>
    <cellStyle name="SAPBEXHLevel0X 3 13 9" xfId="42617" xr:uid="{4D65DF69-E39A-4684-8311-892622016AB2}"/>
    <cellStyle name="SAPBEXHLevel0X 3 14" xfId="3090" xr:uid="{00000000-0005-0000-0000-000026470000}"/>
    <cellStyle name="SAPBEXHLevel0X 3 14 10" xfId="42076" xr:uid="{F96C02E4-4500-4E30-9149-B9ECCDEECCEE}"/>
    <cellStyle name="SAPBEXHLevel0X 3 14 11" xfId="47137" xr:uid="{78DC28B5-FFB3-469A-A913-CB8DD4C0FF39}"/>
    <cellStyle name="SAPBEXHLevel0X 3 14 2" xfId="4425" xr:uid="{00000000-0005-0000-0000-000027470000}"/>
    <cellStyle name="SAPBEXHLevel0X 3 14 2 10" xfId="46027" xr:uid="{F373F9C1-0121-4A16-93E6-CB57E57F3054}"/>
    <cellStyle name="SAPBEXHLevel0X 3 14 2 11" xfId="48345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6" xr:uid="{5AFF61B4-5279-4F2F-99E3-6969498698E9}"/>
    <cellStyle name="SAPBEXHLevel0X 3 14 2 9" xfId="43837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3" xr:uid="{BEE14BC2-FC58-4765-9020-4434B1CD8E33}"/>
    <cellStyle name="SAPBEXHLevel0X 3 14 9" xfId="42618" xr:uid="{3942DDEC-BC4B-4C4E-93DF-663C414FAE8E}"/>
    <cellStyle name="SAPBEXHLevel0X 3 15" xfId="3091" xr:uid="{00000000-0005-0000-0000-00003E470000}"/>
    <cellStyle name="SAPBEXHLevel0X 3 15 10" xfId="42077" xr:uid="{512ECF9D-94C2-425C-8B39-C7A20FDB1634}"/>
    <cellStyle name="SAPBEXHLevel0X 3 15 11" xfId="47138" xr:uid="{21FF3AF2-D5B1-4F10-B1F3-92AB28E82B29}"/>
    <cellStyle name="SAPBEXHLevel0X 3 15 2" xfId="4424" xr:uid="{00000000-0005-0000-0000-00003F470000}"/>
    <cellStyle name="SAPBEXHLevel0X 3 15 2 10" xfId="46028" xr:uid="{AB1C506F-42ED-4D03-ACA0-A67F4978034C}"/>
    <cellStyle name="SAPBEXHLevel0X 3 15 2 11" xfId="48346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5" xr:uid="{2A0902B1-E454-4A67-8834-2767F1712A4F}"/>
    <cellStyle name="SAPBEXHLevel0X 3 15 2 9" xfId="43838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2" xr:uid="{CE69191E-82E1-411D-ACC9-C6917C3C86CC}"/>
    <cellStyle name="SAPBEXHLevel0X 3 15 9" xfId="42619" xr:uid="{13EAC6E2-2DF3-4683-9A98-A094419E11FE}"/>
    <cellStyle name="SAPBEXHLevel0X 3 16" xfId="3092" xr:uid="{00000000-0005-0000-0000-000056470000}"/>
    <cellStyle name="SAPBEXHLevel0X 3 16 10" xfId="42078" xr:uid="{21AA6548-88C8-4112-9B1F-44BA81039341}"/>
    <cellStyle name="SAPBEXHLevel0X 3 16 11" xfId="47139" xr:uid="{C964797E-903D-497C-9DF0-3A9F5F9FF0F1}"/>
    <cellStyle name="SAPBEXHLevel0X 3 16 2" xfId="4423" xr:uid="{00000000-0005-0000-0000-000057470000}"/>
    <cellStyle name="SAPBEXHLevel0X 3 16 2 10" xfId="46029" xr:uid="{542145D7-7DB6-4F2B-B9CA-531C7BCD6E9B}"/>
    <cellStyle name="SAPBEXHLevel0X 3 16 2 11" xfId="48347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4" xr:uid="{EF214101-648C-47B1-BDE2-7B7449077273}"/>
    <cellStyle name="SAPBEXHLevel0X 3 16 2 9" xfId="43839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30" xr:uid="{05A7FF9C-8B45-4D6D-AA66-3337E15D7AEA}"/>
    <cellStyle name="SAPBEXHLevel0X 3 16 9" xfId="42620" xr:uid="{9D511196-3D06-486D-B0B1-302916E19FB6}"/>
    <cellStyle name="SAPBEXHLevel0X 3 17" xfId="4430" xr:uid="{00000000-0005-0000-0000-00006E470000}"/>
    <cellStyle name="SAPBEXHLevel0X 3 17 10" xfId="44523" xr:uid="{418C8AD5-F8B4-436C-ADC1-85B7371554BA}"/>
    <cellStyle name="SAPBEXHLevel0X 3 17 11" xfId="46712" xr:uid="{2D0227A3-03FD-47E5-A831-42EC03B28825}"/>
    <cellStyle name="SAPBEXHLevel0X 3 17 12" xfId="49028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10" xr:uid="{19943E16-6814-460E-9C67-1D661B658F7D}"/>
    <cellStyle name="SAPBEXHLevel0X 3 17 9" xfId="38996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6" xr:uid="{578AAF4F-213B-4072-BF5F-9864F27AE7C5}"/>
    <cellStyle name="SAPBEXHLevel0X 3 18 4" xfId="39274" xr:uid="{E9AE1D90-0D56-4991-B5E7-7AD2459BD138}"/>
    <cellStyle name="SAPBEXHLevel0X 3 18 5" xfId="45504" xr:uid="{A578F0A8-BA32-4801-A38C-5A5AA07E284B}"/>
    <cellStyle name="SAPBEXHLevel0X 3 18 6" xfId="47826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1" xr:uid="{0B03B275-9B16-44E2-80E4-FA759199793A}"/>
    <cellStyle name="SAPBEXHLevel0X 3 2 13" xfId="42621" xr:uid="{697993E1-C18B-4D65-9E40-278861AA8935}"/>
    <cellStyle name="SAPBEXHLevel0X 3 2 14" xfId="43369" xr:uid="{041539B5-1E25-43F9-BF1B-086899EAA49D}"/>
    <cellStyle name="SAPBEXHLevel0X 3 2 15" xfId="47140" xr:uid="{7783DB27-7221-49A0-918E-ED29349184EE}"/>
    <cellStyle name="SAPBEXHLevel0X 3 2 2" xfId="3094" xr:uid="{00000000-0005-0000-0000-000083470000}"/>
    <cellStyle name="SAPBEXHLevel0X 3 2 2 10" xfId="42079" xr:uid="{FBA92B60-3B46-4BD3-BDB1-5628DA71AFA5}"/>
    <cellStyle name="SAPBEXHLevel0X 3 2 2 11" xfId="47141" xr:uid="{AF07E8E8-53B4-44F6-A0D2-9896250C709F}"/>
    <cellStyle name="SAPBEXHLevel0X 3 2 2 2" xfId="4421" xr:uid="{00000000-0005-0000-0000-000084470000}"/>
    <cellStyle name="SAPBEXHLevel0X 3 2 2 2 10" xfId="46031" xr:uid="{27EE05B7-CC9E-44A7-8221-2D2734BEE3AD}"/>
    <cellStyle name="SAPBEXHLevel0X 3 2 2 2 11" xfId="48349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3" xr:uid="{E070CCF0-8728-4493-A08B-C5CA46AD4280}"/>
    <cellStyle name="SAPBEXHLevel0X 3 2 2 2 9" xfId="43841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1" xr:uid="{1A2ACBF9-DE86-4566-84B1-864E69134E01}"/>
    <cellStyle name="SAPBEXHLevel0X 3 2 2 9" xfId="42622" xr:uid="{2490D673-2794-4231-B917-0D0FD04C80FC}"/>
    <cellStyle name="SAPBEXHLevel0X 3 2 3" xfId="3093" xr:uid="{00000000-0005-0000-0000-00009B470000}"/>
    <cellStyle name="SAPBEXHLevel0X 3 2 3 10" xfId="38995" xr:uid="{0378C1CC-D86D-4A51-A2B9-7A70C0D4F897}"/>
    <cellStyle name="SAPBEXHLevel0X 3 2 3 11" xfId="44524" xr:uid="{DE662AB8-6F10-46AE-AB76-61749E20AE30}"/>
    <cellStyle name="SAPBEXHLevel0X 3 2 3 12" xfId="46713" xr:uid="{A2FC4D00-09B4-4E82-B5BD-FBABD97063B2}"/>
    <cellStyle name="SAPBEXHLevel0X 3 2 3 13" xfId="49029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1" xr:uid="{E750C7E0-CE1F-4718-B5D5-EC43DA5A1983}"/>
    <cellStyle name="SAPBEXHLevel0X 3 2 4" xfId="4422" xr:uid="{00000000-0005-0000-0000-0000A9470000}"/>
    <cellStyle name="SAPBEXHLevel0X 3 2 4 10" xfId="46030" xr:uid="{6677C49B-8448-48E0-A580-DF86AB940AC1}"/>
    <cellStyle name="SAPBEXHLevel0X 3 2 4 11" xfId="48348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7" xr:uid="{03768DE5-BDAF-48FE-9A1D-68CF96F7ACAE}"/>
    <cellStyle name="SAPBEXHLevel0X 3 2 4 9" xfId="43840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7" xr:uid="{3951B664-C1D7-4BEF-A88A-70633AEBEAE0}"/>
    <cellStyle name="SAPBEXHLevel0X 3 27" xfId="41971" xr:uid="{EE9603C0-0325-4BC7-85B7-7DD652463215}"/>
    <cellStyle name="SAPBEXHLevel0X 3 28" xfId="40959" xr:uid="{DB871335-B9A3-49F9-B50A-4E8E598D93E9}"/>
    <cellStyle name="SAPBEXHLevel0X 3 29" xfId="40099" xr:uid="{B5385CF8-4028-477E-B735-55ECDBCDA181}"/>
    <cellStyle name="SAPBEXHLevel0X 3 3" xfId="2017" xr:uid="{00000000-0005-0000-0000-0000CA470000}"/>
    <cellStyle name="SAPBEXHLevel0X 3 3 10" xfId="39590" xr:uid="{98A92B9D-B791-45CA-BFA9-36DA164C4DED}"/>
    <cellStyle name="SAPBEXHLevel0X 3 3 11" xfId="42623" xr:uid="{53FBEC7A-9437-4C33-8E55-F71C5057885D}"/>
    <cellStyle name="SAPBEXHLevel0X 3 3 12" xfId="42080" xr:uid="{BE378AB5-2BE7-4914-9C72-A4F5F7C30CDF}"/>
    <cellStyle name="SAPBEXHLevel0X 3 3 13" xfId="47142" xr:uid="{4B8801EB-65D0-4112-AF60-5A9203B063CE}"/>
    <cellStyle name="SAPBEXHLevel0X 3 3 2" xfId="3095" xr:uid="{00000000-0005-0000-0000-0000CB470000}"/>
    <cellStyle name="SAPBEXHLevel0X 3 3 2 10" xfId="42081" xr:uid="{B84B0448-F3C9-45DD-81EA-690784D0693D}"/>
    <cellStyle name="SAPBEXHLevel0X 3 3 2 11" xfId="47143" xr:uid="{71D36FAE-9E11-48E7-8A2F-9B6A6FE41C8F}"/>
    <cellStyle name="SAPBEXHLevel0X 3 3 2 2" xfId="4419" xr:uid="{00000000-0005-0000-0000-0000CC470000}"/>
    <cellStyle name="SAPBEXHLevel0X 3 3 2 2 10" xfId="46033" xr:uid="{74F1C6BD-3EE4-435D-AC72-E8FFB5F369B5}"/>
    <cellStyle name="SAPBEXHLevel0X 3 3 2 2 11" xfId="48351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1" xr:uid="{E42A5F52-3A16-4FAA-848C-AEAF438793C3}"/>
    <cellStyle name="SAPBEXHLevel0X 3 3 2 2 9" xfId="43843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8" xr:uid="{AA377C02-684D-4C03-AB45-605AC819D5AA}"/>
    <cellStyle name="SAPBEXHLevel0X 3 3 2 9" xfId="42624" xr:uid="{8E8A7FCC-6AA9-4574-B73A-88E7AC571C1E}"/>
    <cellStyle name="SAPBEXHLevel0X 3 3 3" xfId="4420" xr:uid="{00000000-0005-0000-0000-0000E3470000}"/>
    <cellStyle name="SAPBEXHLevel0X 3 3 3 10" xfId="46032" xr:uid="{89FD91F3-C28D-4E81-BD33-B0A909864111}"/>
    <cellStyle name="SAPBEXHLevel0X 3 3 3 11" xfId="48350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2" xr:uid="{2E96E4C9-2E03-4DB9-9C24-5AD670896D09}"/>
    <cellStyle name="SAPBEXHLevel0X 3 3 3 9" xfId="43842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5" xr:uid="{21EAEFA6-F989-4401-937B-539FEA2F28EB}"/>
    <cellStyle name="SAPBEXHLevel0X 3 4 11" xfId="42082" xr:uid="{96DB780F-9D4E-4D07-B7C5-A1194D3A2E9F}"/>
    <cellStyle name="SAPBEXHLevel0X 3 4 12" xfId="47144" xr:uid="{38E0B1CD-BD4B-431D-B796-A01E2083277F}"/>
    <cellStyle name="SAPBEXHLevel0X 3 4 2" xfId="3097" xr:uid="{00000000-0005-0000-0000-0000FC470000}"/>
    <cellStyle name="SAPBEXHLevel0X 3 4 2 10" xfId="42083" xr:uid="{E611FDC9-0563-4590-8315-3E5C53694F49}"/>
    <cellStyle name="SAPBEXHLevel0X 3 4 2 11" xfId="47145" xr:uid="{1FCB4680-79B3-4347-A0FF-874BF0D7C8F5}"/>
    <cellStyle name="SAPBEXHLevel0X 3 4 2 2" xfId="4417" xr:uid="{00000000-0005-0000-0000-0000FD470000}"/>
    <cellStyle name="SAPBEXHLevel0X 3 4 2 2 10" xfId="46035" xr:uid="{E2099C8E-8C58-46E1-AAA5-56E25E9703E3}"/>
    <cellStyle name="SAPBEXHLevel0X 3 4 2 2 11" xfId="48353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9" xr:uid="{5B97F3DE-CA38-42BC-8A07-AA9A94AF6999}"/>
    <cellStyle name="SAPBEXHLevel0X 3 4 2 2 9" xfId="43845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9" xr:uid="{8AEF4BCE-FE54-48D5-89E8-A636C12A6768}"/>
    <cellStyle name="SAPBEXHLevel0X 3 4 2 9" xfId="42626" xr:uid="{6688AA74-C40A-4DA6-A0B3-13B9D4D9AC36}"/>
    <cellStyle name="SAPBEXHLevel0X 3 4 3" xfId="4418" xr:uid="{00000000-0005-0000-0000-000014480000}"/>
    <cellStyle name="SAPBEXHLevel0X 3 4 3 10" xfId="46034" xr:uid="{11D5F247-074D-4D83-8016-8C0C405943A3}"/>
    <cellStyle name="SAPBEXHLevel0X 3 4 3 11" xfId="48352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70" xr:uid="{4DF282F8-99F1-4D95-8587-1326C27C4530}"/>
    <cellStyle name="SAPBEXHLevel0X 3 4 3 9" xfId="43844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9" xr:uid="{41CA8562-5E75-4DE1-AF8F-B9FB6BEE8076}"/>
    <cellStyle name="SAPBEXHLevel0X 3 5" xfId="3098" xr:uid="{00000000-0005-0000-0000-00002B480000}"/>
    <cellStyle name="SAPBEXHLevel0X 3 5 10" xfId="42627" xr:uid="{BE0192FA-2C06-4DF0-B815-B98956737B5A}"/>
    <cellStyle name="SAPBEXHLevel0X 3 5 11" xfId="42084" xr:uid="{73312B63-5F4E-48DC-AD34-9D98401C6600}"/>
    <cellStyle name="SAPBEXHLevel0X 3 5 12" xfId="47146" xr:uid="{EBD00CB0-ABE3-4584-9871-B155DF230BF6}"/>
    <cellStyle name="SAPBEXHLevel0X 3 5 2" xfId="3099" xr:uid="{00000000-0005-0000-0000-00002C480000}"/>
    <cellStyle name="SAPBEXHLevel0X 3 5 2 10" xfId="40233" xr:uid="{ACB498F5-EF37-42FF-A345-31B521CA3957}"/>
    <cellStyle name="SAPBEXHLevel0X 3 5 2 11" xfId="47147" xr:uid="{CF6911C6-4A47-402D-AF90-6243DB01D780}"/>
    <cellStyle name="SAPBEXHLevel0X 3 5 2 2" xfId="4415" xr:uid="{00000000-0005-0000-0000-00002D480000}"/>
    <cellStyle name="SAPBEXHLevel0X 3 5 2 2 10" xfId="46037" xr:uid="{755105D4-5E50-4AF6-A7F9-D31CDBC997D7}"/>
    <cellStyle name="SAPBEXHLevel0X 3 5 2 2 11" xfId="48355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7" xr:uid="{84B39839-BA7A-4FC8-9685-8CF7F9B5D67C}"/>
    <cellStyle name="SAPBEXHLevel0X 3 5 2 2 9" xfId="43847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7" xr:uid="{9F03E5BA-0BF1-424E-9715-63EBDF7E3491}"/>
    <cellStyle name="SAPBEXHLevel0X 3 5 2 9" xfId="42628" xr:uid="{34C8A5C4-A503-4DEB-92C8-AF86243FD24A}"/>
    <cellStyle name="SAPBEXHLevel0X 3 5 3" xfId="4416" xr:uid="{00000000-0005-0000-0000-000044480000}"/>
    <cellStyle name="SAPBEXHLevel0X 3 5 3 10" xfId="46036" xr:uid="{BA1F58DB-EAD9-4930-BF01-C13AD59C2E19}"/>
    <cellStyle name="SAPBEXHLevel0X 3 5 3 11" xfId="48354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8" xr:uid="{A5E99EE5-0527-4C05-8DD7-6F47773B9ACE}"/>
    <cellStyle name="SAPBEXHLevel0X 3 5 3 9" xfId="43846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8" xr:uid="{0F267C95-A068-4899-999C-AFFE6C7EE009}"/>
    <cellStyle name="SAPBEXHLevel0X 3 6" xfId="3100" xr:uid="{00000000-0005-0000-0000-00005B480000}"/>
    <cellStyle name="SAPBEXHLevel0X 3 6 10" xfId="42629" xr:uid="{5C0A4F16-EA1D-4044-B4B5-2EF1FAEF6EBE}"/>
    <cellStyle name="SAPBEXHLevel0X 3 6 11" xfId="38314" xr:uid="{E346B5D5-F1F5-44EB-9D17-7742B8028046}"/>
    <cellStyle name="SAPBEXHLevel0X 3 6 12" xfId="47148" xr:uid="{31D72ADD-2F9F-4E0F-A9C6-0F8AC43B4A5A}"/>
    <cellStyle name="SAPBEXHLevel0X 3 6 2" xfId="3101" xr:uid="{00000000-0005-0000-0000-00005C480000}"/>
    <cellStyle name="SAPBEXHLevel0X 3 6 2 10" xfId="41359" xr:uid="{AEBC3E1E-F25D-457F-ACDB-F76C0BDC5790}"/>
    <cellStyle name="SAPBEXHLevel0X 3 6 2 11" xfId="47149" xr:uid="{9FD92D11-7B3B-4C3B-A78C-4008B224F9E8}"/>
    <cellStyle name="SAPBEXHLevel0X 3 6 2 2" xfId="4413" xr:uid="{00000000-0005-0000-0000-00005D480000}"/>
    <cellStyle name="SAPBEXHLevel0X 3 6 2 2 10" xfId="46039" xr:uid="{D4FE84A4-1ED9-43F1-960A-553FD753CBBC}"/>
    <cellStyle name="SAPBEXHLevel0X 3 6 2 2 11" xfId="48357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5" xr:uid="{EE77A027-97AD-4DC9-91D1-C82FE4281094}"/>
    <cellStyle name="SAPBEXHLevel0X 3 6 2 2 9" xfId="43849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6" xr:uid="{04283935-2C22-4188-8552-7A4B538CCA18}"/>
    <cellStyle name="SAPBEXHLevel0X 3 6 2 9" xfId="42630" xr:uid="{C1BB9FC3-00C8-490A-9FF9-D56E23074E95}"/>
    <cellStyle name="SAPBEXHLevel0X 3 6 3" xfId="4414" xr:uid="{00000000-0005-0000-0000-000074480000}"/>
    <cellStyle name="SAPBEXHLevel0X 3 6 3 10" xfId="46038" xr:uid="{ACF5E1A8-5CDF-4309-9918-971D99652EE5}"/>
    <cellStyle name="SAPBEXHLevel0X 3 6 3 11" xfId="48356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6" xr:uid="{A051CB7B-A6D5-43BE-B36F-2605262C65DC}"/>
    <cellStyle name="SAPBEXHLevel0X 3 6 3 9" xfId="43848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7" xr:uid="{894278D0-35F7-4A04-A719-BEB2C3CCB533}"/>
    <cellStyle name="SAPBEXHLevel0X 3 7" xfId="3102" xr:uid="{00000000-0005-0000-0000-00008B480000}"/>
    <cellStyle name="SAPBEXHLevel0X 3 7 10" xfId="42631" xr:uid="{D4C6480C-6759-463E-B052-8571644DD3CD}"/>
    <cellStyle name="SAPBEXHLevel0X 3 7 11" xfId="42085" xr:uid="{C1177557-C0B7-47F1-A3C4-56A919342108}"/>
    <cellStyle name="SAPBEXHLevel0X 3 7 12" xfId="47150" xr:uid="{98BA385D-768A-4B4E-9AD5-77545CCED684}"/>
    <cellStyle name="SAPBEXHLevel0X 3 7 2" xfId="3103" xr:uid="{00000000-0005-0000-0000-00008C480000}"/>
    <cellStyle name="SAPBEXHLevel0X 3 7 2 10" xfId="42086" xr:uid="{BB7E8A5A-B728-47D4-91FB-6881832B68D4}"/>
    <cellStyle name="SAPBEXHLevel0X 3 7 2 11" xfId="47151" xr:uid="{903354B4-C4A9-4684-AEA3-A5DF4A0D263D}"/>
    <cellStyle name="SAPBEXHLevel0X 3 7 2 2" xfId="3348" xr:uid="{00000000-0005-0000-0000-00008D480000}"/>
    <cellStyle name="SAPBEXHLevel0X 3 7 2 2 10" xfId="46041" xr:uid="{092BBC1E-B709-4778-8DC2-B36BB8279EB6}"/>
    <cellStyle name="SAPBEXHLevel0X 3 7 2 2 11" xfId="48359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1" xr:uid="{6B0DC719-00E0-4B2A-BC10-4DF3B09FBF48}"/>
    <cellStyle name="SAPBEXHLevel0X 3 7 2 2 9" xfId="43851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5" xr:uid="{8F9DD35D-1484-4DBC-98C7-E35CA54307CB}"/>
    <cellStyle name="SAPBEXHLevel0X 3 7 2 9" xfId="42632" xr:uid="{521D0AA5-0FDB-48E8-A0D9-DD31F00FCEA8}"/>
    <cellStyle name="SAPBEXHLevel0X 3 7 3" xfId="4412" xr:uid="{00000000-0005-0000-0000-0000A4480000}"/>
    <cellStyle name="SAPBEXHLevel0X 3 7 3 10" xfId="46040" xr:uid="{E885C4BE-CA68-4AF7-B80A-2ACA9F0BFD61}"/>
    <cellStyle name="SAPBEXHLevel0X 3 7 3 11" xfId="48358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4" xr:uid="{A0247C5F-878C-46F2-9508-5E4D01DFF3C8}"/>
    <cellStyle name="SAPBEXHLevel0X 3 7 3 9" xfId="43850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6" xr:uid="{51F3A0A4-EDE3-48AC-A7B4-6207C4323724}"/>
    <cellStyle name="SAPBEXHLevel0X 3 8" xfId="3104" xr:uid="{00000000-0005-0000-0000-0000BB480000}"/>
    <cellStyle name="SAPBEXHLevel0X 3 8 10" xfId="42087" xr:uid="{DE8D78D5-F5BE-4561-A9D5-DDF8405E36E8}"/>
    <cellStyle name="SAPBEXHLevel0X 3 8 11" xfId="47152" xr:uid="{6FF3E9B6-C419-43CC-B635-FFB69315C713}"/>
    <cellStyle name="SAPBEXHLevel0X 3 8 2" xfId="3371" xr:uid="{00000000-0005-0000-0000-0000BC480000}"/>
    <cellStyle name="SAPBEXHLevel0X 3 8 2 10" xfId="46042" xr:uid="{B7904920-4AE6-45F1-8237-CD37CBDB7C30}"/>
    <cellStyle name="SAPBEXHLevel0X 3 8 2 11" xfId="48360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60" xr:uid="{C47C3808-5F98-4BB5-B5A4-ACF93313946A}"/>
    <cellStyle name="SAPBEXHLevel0X 3 8 2 9" xfId="43852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5" xr:uid="{E3AD2386-2C1E-4404-BC6E-FC5963851714}"/>
    <cellStyle name="SAPBEXHLevel0X 3 8 9" xfId="42633" xr:uid="{100AC424-A702-4A6E-8964-5709F4160FDA}"/>
    <cellStyle name="SAPBEXHLevel0X 3 9" xfId="3105" xr:uid="{00000000-0005-0000-0000-0000D3480000}"/>
    <cellStyle name="SAPBEXHLevel0X 3 9 10" xfId="42088" xr:uid="{E262770C-5868-405E-B91B-25DCC151D213}"/>
    <cellStyle name="SAPBEXHLevel0X 3 9 11" xfId="47153" xr:uid="{9F96F627-D8C0-4CC5-B8FA-A887DF3B0995}"/>
    <cellStyle name="SAPBEXHLevel0X 3 9 2" xfId="4411" xr:uid="{00000000-0005-0000-0000-0000D4480000}"/>
    <cellStyle name="SAPBEXHLevel0X 3 9 2 10" xfId="46043" xr:uid="{82E9C3C4-77FA-4D80-8B65-2FF4A3083842}"/>
    <cellStyle name="SAPBEXHLevel0X 3 9 2 11" xfId="48361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9" xr:uid="{88927DD3-4CB0-4496-898E-D5EB18AC2F1A}"/>
    <cellStyle name="SAPBEXHLevel0X 3 9 2 9" xfId="43853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4" xr:uid="{918BEA62-EEC9-4AB0-ABA2-758934D8F653}"/>
    <cellStyle name="SAPBEXHLevel0X 3 9 9" xfId="42634" xr:uid="{463D1ECC-AC55-466E-A7E6-5478FED381E6}"/>
    <cellStyle name="SAPBEXHLevel0X 30" xfId="44831" xr:uid="{1DEA86AD-2F3D-4AF0-B201-73AA7B860AA8}"/>
    <cellStyle name="SAPBEXHLevel0X 31" xfId="40098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9" xr:uid="{E9C8618C-3002-4A7A-B31E-F8A035600FBB}"/>
    <cellStyle name="SAPBEXHLevel0X 4 10 11" xfId="47154" xr:uid="{0CB12622-42F0-41C3-A6E0-BBF371B5A057}"/>
    <cellStyle name="SAPBEXHLevel0X 4 10 2" xfId="4409" xr:uid="{00000000-0005-0000-0000-0000ED480000}"/>
    <cellStyle name="SAPBEXHLevel0X 4 10 2 10" xfId="46044" xr:uid="{AAEE2C58-F882-449D-9C88-DE44E63191CC}"/>
    <cellStyle name="SAPBEXHLevel0X 4 10 2 11" xfId="48362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8" xr:uid="{6EEC75D5-7910-4ACA-BC7E-58290258A6AA}"/>
    <cellStyle name="SAPBEXHLevel0X 4 10 2 9" xfId="43854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4" xr:uid="{E6CCA751-6FB7-461F-A387-642BD2C3785A}"/>
    <cellStyle name="SAPBEXHLevel0X 4 10 9" xfId="42635" xr:uid="{A7BF398C-0CE0-4085-9672-0E1241A8FB7D}"/>
    <cellStyle name="SAPBEXHLevel0X 4 11" xfId="3108" xr:uid="{00000000-0005-0000-0000-000004490000}"/>
    <cellStyle name="SAPBEXHLevel0X 4 11 10" xfId="42090" xr:uid="{094B01FE-E406-455F-8B40-1F5A970AB8FB}"/>
    <cellStyle name="SAPBEXHLevel0X 4 11 11" xfId="47155" xr:uid="{F56365F7-3FE7-4740-90FE-C3C2AE9591ED}"/>
    <cellStyle name="SAPBEXHLevel0X 4 11 2" xfId="4408" xr:uid="{00000000-0005-0000-0000-000005490000}"/>
    <cellStyle name="SAPBEXHLevel0X 4 11 2 10" xfId="46045" xr:uid="{91E91E85-E8B5-4A71-853C-66400469FC98}"/>
    <cellStyle name="SAPBEXHLevel0X 4 11 2 11" xfId="48363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7" xr:uid="{ECE82635-E855-4EAA-8DFB-3E36850ACF04}"/>
    <cellStyle name="SAPBEXHLevel0X 4 11 2 9" xfId="43855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3" xr:uid="{07721785-E7C8-459F-9137-9E90CDB52424}"/>
    <cellStyle name="SAPBEXHLevel0X 4 11 9" xfId="42636" xr:uid="{3AEA6A75-2995-4F1F-8029-37AF9F3677F8}"/>
    <cellStyle name="SAPBEXHLevel0X 4 12" xfId="3109" xr:uid="{00000000-0005-0000-0000-00001C490000}"/>
    <cellStyle name="SAPBEXHLevel0X 4 12 10" xfId="42091" xr:uid="{73371CF3-3149-47D8-97CC-CF70AF6D8C2A}"/>
    <cellStyle name="SAPBEXHLevel0X 4 12 11" xfId="47156" xr:uid="{079EEAE2-6083-4A5F-BAF9-AC10390F0232}"/>
    <cellStyle name="SAPBEXHLevel0X 4 12 2" xfId="4407" xr:uid="{00000000-0005-0000-0000-00001D490000}"/>
    <cellStyle name="SAPBEXHLevel0X 4 12 2 10" xfId="46046" xr:uid="{30909A69-5866-4B02-BD8F-817F30BA90FA}"/>
    <cellStyle name="SAPBEXHLevel0X 4 12 2 11" xfId="48364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6" xr:uid="{DA23A7FF-4324-4387-AF74-0431D9D52D03}"/>
    <cellStyle name="SAPBEXHLevel0X 4 12 2 9" xfId="43856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3" xr:uid="{E46F7DA3-14E6-4DFD-9F54-FD938CBE2A97}"/>
    <cellStyle name="SAPBEXHLevel0X 4 12 9" xfId="42637" xr:uid="{6330A7AF-3398-40BD-B410-85A77D6FC4A1}"/>
    <cellStyle name="SAPBEXHLevel0X 4 13" xfId="3110" xr:uid="{00000000-0005-0000-0000-000034490000}"/>
    <cellStyle name="SAPBEXHLevel0X 4 13 10" xfId="42092" xr:uid="{A22A52A0-8DFD-46B6-B5A2-43887C28DDA8}"/>
    <cellStyle name="SAPBEXHLevel0X 4 13 11" xfId="47157" xr:uid="{2DE27044-B969-4698-9E67-4BB8AEE3366E}"/>
    <cellStyle name="SAPBEXHLevel0X 4 13 2" xfId="4406" xr:uid="{00000000-0005-0000-0000-000035490000}"/>
    <cellStyle name="SAPBEXHLevel0X 4 13 2 10" xfId="46047" xr:uid="{E71B6108-C8B7-49C4-B140-83EA8A4E3F7D}"/>
    <cellStyle name="SAPBEXHLevel0X 4 13 2 11" xfId="48365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5" xr:uid="{92D9BCF1-B44B-44AF-9772-3ED54A2EC1D3}"/>
    <cellStyle name="SAPBEXHLevel0X 4 13 2 9" xfId="43857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2" xr:uid="{F72A7AA5-191C-4CC4-B1A6-670D4298241D}"/>
    <cellStyle name="SAPBEXHLevel0X 4 13 9" xfId="42638" xr:uid="{7DA0FF85-1B1B-4067-8C2A-B0AA63BAA2BA}"/>
    <cellStyle name="SAPBEXHLevel0X 4 14" xfId="3111" xr:uid="{00000000-0005-0000-0000-00004C490000}"/>
    <cellStyle name="SAPBEXHLevel0X 4 14 10" xfId="42093" xr:uid="{E447F9C9-28D9-4BA8-8CDA-415C69689E1B}"/>
    <cellStyle name="SAPBEXHLevel0X 4 14 11" xfId="47158" xr:uid="{42964947-9772-4A06-B0EB-A42DB6BDE4BF}"/>
    <cellStyle name="SAPBEXHLevel0X 4 14 2" xfId="4405" xr:uid="{00000000-0005-0000-0000-00004D490000}"/>
    <cellStyle name="SAPBEXHLevel0X 4 14 2 10" xfId="46048" xr:uid="{091BDC88-540A-44C3-806B-1FBE958FC7DA}"/>
    <cellStyle name="SAPBEXHLevel0X 4 14 2 11" xfId="48366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4" xr:uid="{47242A3E-29B5-4C23-944D-27751E9CC25E}"/>
    <cellStyle name="SAPBEXHLevel0X 4 14 2 9" xfId="43858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2" xr:uid="{BA8FEB62-5D04-4087-B8E0-773D1584F63C}"/>
    <cellStyle name="SAPBEXHLevel0X 4 14 9" xfId="42639" xr:uid="{8A57A569-DA32-4396-AC74-780BAEBD1B9A}"/>
    <cellStyle name="SAPBEXHLevel0X 4 15" xfId="3112" xr:uid="{00000000-0005-0000-0000-000064490000}"/>
    <cellStyle name="SAPBEXHLevel0X 4 15 10" xfId="42094" xr:uid="{40A20322-09E2-4156-AE97-627371EB6EB0}"/>
    <cellStyle name="SAPBEXHLevel0X 4 15 11" xfId="47159" xr:uid="{1FC7D040-22EB-46A0-A318-9A9CBC7C0B5F}"/>
    <cellStyle name="SAPBEXHLevel0X 4 15 2" xfId="4404" xr:uid="{00000000-0005-0000-0000-000065490000}"/>
    <cellStyle name="SAPBEXHLevel0X 4 15 2 10" xfId="46049" xr:uid="{5F1E1157-1D3E-4566-91DC-9C1658221AEA}"/>
    <cellStyle name="SAPBEXHLevel0X 4 15 2 11" xfId="48367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3" xr:uid="{2C004EC6-DDBF-4F12-B106-FAD22E7FF9EE}"/>
    <cellStyle name="SAPBEXHLevel0X 4 15 2 9" xfId="43859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1" xr:uid="{8AF24A5A-B155-4ACA-8021-E1486AFF3B08}"/>
    <cellStyle name="SAPBEXHLevel0X 4 15 9" xfId="42640" xr:uid="{DD58E84F-7573-410B-8195-051FAC4A5EC9}"/>
    <cellStyle name="SAPBEXHLevel0X 4 16" xfId="3113" xr:uid="{00000000-0005-0000-0000-00007C490000}"/>
    <cellStyle name="SAPBEXHLevel0X 4 16 10" xfId="40232" xr:uid="{89B4F1FA-2F74-4524-839B-44C4D9E56FC8}"/>
    <cellStyle name="SAPBEXHLevel0X 4 16 11" xfId="47160" xr:uid="{BB995805-3167-4A4B-B280-9F09A889C764}"/>
    <cellStyle name="SAPBEXHLevel0X 4 16 2" xfId="4403" xr:uid="{00000000-0005-0000-0000-00007D490000}"/>
    <cellStyle name="SAPBEXHLevel0X 4 16 2 10" xfId="46050" xr:uid="{6F925A49-863E-47A0-B3B1-A3D22D8215CC}"/>
    <cellStyle name="SAPBEXHLevel0X 4 16 2 11" xfId="48368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2" xr:uid="{D7F0BDB6-F512-4C09-8D3E-B0BC53CFC9B7}"/>
    <cellStyle name="SAPBEXHLevel0X 4 16 2 9" xfId="43860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1" xr:uid="{A97A2BD9-5A36-43A8-A425-70E8F5E6FA1A}"/>
    <cellStyle name="SAPBEXHLevel0X 4 16 9" xfId="42641" xr:uid="{370294D1-0759-441D-A4E0-3DAED31C79C2}"/>
    <cellStyle name="SAPBEXHLevel0X 4 17" xfId="3106" xr:uid="{00000000-0005-0000-0000-000094490000}"/>
    <cellStyle name="SAPBEXHLevel0X 4 17 10" xfId="38994" xr:uid="{1AAD6672-4EDD-41FE-BA2C-7654F5104961}"/>
    <cellStyle name="SAPBEXHLevel0X 4 17 11" xfId="44525" xr:uid="{DCC762FF-C69A-48C4-BF19-F22FAC07A35B}"/>
    <cellStyle name="SAPBEXHLevel0X 4 17 12" xfId="46714" xr:uid="{A939FC83-8172-4A83-A3CC-57D20EEBB96E}"/>
    <cellStyle name="SAPBEXHLevel0X 4 17 13" xfId="49030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2" xr:uid="{000DE77A-413F-496E-A38F-D256281F26B0}"/>
    <cellStyle name="SAPBEXHLevel0X 4 18" xfId="4410" xr:uid="{00000000-0005-0000-0000-0000A2490000}"/>
    <cellStyle name="SAPBEXHLevel0X 4 18 10" xfId="45505" xr:uid="{20E03D1D-9E26-4A61-9348-F470338A98FC}"/>
    <cellStyle name="SAPBEXHLevel0X 4 18 11" xfId="47827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7" xr:uid="{054F2AEB-85E0-4C43-84AC-ACFF128621C2}"/>
    <cellStyle name="SAPBEXHLevel0X 4 18 9" xfId="39273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2" xr:uid="{F6843AC7-B80D-4A5E-8889-14C2DAFB102B}"/>
    <cellStyle name="SAPBEXHLevel0X 4 2 14" xfId="42642" xr:uid="{237C3562-EA1E-40B9-87D6-5285C2F518D7}"/>
    <cellStyle name="SAPBEXHLevel0X 4 2 15" xfId="42095" xr:uid="{3CA66154-5061-42ED-82E4-C40E8D4DC963}"/>
    <cellStyle name="SAPBEXHLevel0X 4 2 16" xfId="47161" xr:uid="{0EB3AAA9-5DCD-4346-928C-A0B2654D65B6}"/>
    <cellStyle name="SAPBEXHLevel0X 4 2 2" xfId="3115" xr:uid="{00000000-0005-0000-0000-0000B6490000}"/>
    <cellStyle name="SAPBEXHLevel0X 4 2 2 10" xfId="42096" xr:uid="{F6FC741C-E39A-422D-A291-3656805F3C16}"/>
    <cellStyle name="SAPBEXHLevel0X 4 2 2 11" xfId="47162" xr:uid="{787154BD-743C-441F-8EA3-A43467D5320B}"/>
    <cellStyle name="SAPBEXHLevel0X 4 2 2 2" xfId="4401" xr:uid="{00000000-0005-0000-0000-0000B7490000}"/>
    <cellStyle name="SAPBEXHLevel0X 4 2 2 2 10" xfId="46052" xr:uid="{16048A67-EC72-40CB-A643-E6D778719050}"/>
    <cellStyle name="SAPBEXHLevel0X 4 2 2 2 11" xfId="48370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50" xr:uid="{CF8F39B0-D5F7-47DA-BA09-43C47FA8BE60}"/>
    <cellStyle name="SAPBEXHLevel0X 4 2 2 2 9" xfId="43862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20" xr:uid="{75D34B2B-A5FB-41A0-8696-65599B739F44}"/>
    <cellStyle name="SAPBEXHLevel0X 4 2 2 9" xfId="42643" xr:uid="{358BEEBC-3803-43BE-97AA-930735A19438}"/>
    <cellStyle name="SAPBEXHLevel0X 4 2 3" xfId="3114" xr:uid="{00000000-0005-0000-0000-0000CE490000}"/>
    <cellStyle name="SAPBEXHLevel0X 4 2 3 10" xfId="42338" xr:uid="{B0B9A59D-E581-4B1E-9D41-70FDA5780490}"/>
    <cellStyle name="SAPBEXHLevel0X 4 2 3 11" xfId="46871" xr:uid="{96C6A6A0-9498-4681-99A0-6397BFF072D0}"/>
    <cellStyle name="SAPBEXHLevel0X 4 2 3 12" xfId="49174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9" xr:uid="{1D2E0E71-2A32-4732-82BE-F30F626AF0F5}"/>
    <cellStyle name="SAPBEXHLevel0X 4 2 4" xfId="4402" xr:uid="{00000000-0005-0000-0000-0000DC490000}"/>
    <cellStyle name="SAPBEXHLevel0X 4 2 4 10" xfId="46051" xr:uid="{3EC62C53-885C-4D75-A442-3A70CCA48834}"/>
    <cellStyle name="SAPBEXHLevel0X 4 2 4 11" xfId="48369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1" xr:uid="{7ABD9721-0364-4868-B7AC-841F59393960}"/>
    <cellStyle name="SAPBEXHLevel0X 4 2 4 9" xfId="43861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9" xr:uid="{0869310A-F4F3-4A94-8FDD-0B389A040744}"/>
    <cellStyle name="SAPBEXHLevel0X 4 28" xfId="43341" xr:uid="{29661715-9182-4284-9816-0C6923847D0E}"/>
    <cellStyle name="SAPBEXHLevel0X 4 29" xfId="41233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80" xr:uid="{6223C5AA-868E-42FE-97D9-769F9A6DC570}"/>
    <cellStyle name="SAPBEXHLevel0X 4 3 14" xfId="42644" xr:uid="{A42816CB-C42E-492A-9D04-AE0D575248BA}"/>
    <cellStyle name="SAPBEXHLevel0X 4 3 15" xfId="42097" xr:uid="{36C69AD8-B8D9-4F85-9C5B-5F8D97092256}"/>
    <cellStyle name="SAPBEXHLevel0X 4 3 16" xfId="47163" xr:uid="{65936A8D-A6C1-4E1F-B345-9BBE831D32DB}"/>
    <cellStyle name="SAPBEXHLevel0X 4 3 2" xfId="3117" xr:uid="{00000000-0005-0000-0000-0000044A0000}"/>
    <cellStyle name="SAPBEXHLevel0X 4 3 2 10" xfId="42098" xr:uid="{4E73447C-7A19-4F46-A857-F5676ABDABAD}"/>
    <cellStyle name="SAPBEXHLevel0X 4 3 2 11" xfId="47164" xr:uid="{F4428D92-465B-451E-B042-6A6A8FC79A9C}"/>
    <cellStyle name="SAPBEXHLevel0X 4 3 2 2" xfId="4399" xr:uid="{00000000-0005-0000-0000-0000054A0000}"/>
    <cellStyle name="SAPBEXHLevel0X 4 3 2 2 10" xfId="46054" xr:uid="{1ECED6A5-14C6-491A-83D2-B4587636D8BE}"/>
    <cellStyle name="SAPBEXHLevel0X 4 3 2 2 11" xfId="48372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8" xr:uid="{E41FDDBD-C55A-4B4C-853F-43A49FD9D8D0}"/>
    <cellStyle name="SAPBEXHLevel0X 4 3 2 2 9" xfId="43864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9" xr:uid="{94A14BC9-B4D0-4C1F-A0BD-A686F4400569}"/>
    <cellStyle name="SAPBEXHLevel0X 4 3 2 9" xfId="42645" xr:uid="{696B85F1-0A0E-4C12-B68B-F9A70738DA09}"/>
    <cellStyle name="SAPBEXHLevel0X 4 3 3" xfId="3116" xr:uid="{00000000-0005-0000-0000-00001C4A0000}"/>
    <cellStyle name="SAPBEXHLevel0X 4 3 3 10" xfId="43863" xr:uid="{3C13DDE8-6EFE-4B85-82E3-19F73E8EAF11}"/>
    <cellStyle name="SAPBEXHLevel0X 4 3 3 11" xfId="46053" xr:uid="{1AE03D0F-42C9-44D0-9809-C6DDD8BED3E8}"/>
    <cellStyle name="SAPBEXHLevel0X 4 3 3 12" xfId="48371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9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9" xr:uid="{702AAC20-7796-47FF-9E07-F684E23A1270}"/>
    <cellStyle name="SAPBEXHLevel0X 4 4 11" xfId="42646" xr:uid="{3AB24D62-563D-4839-9176-3E6D78E76EF7}"/>
    <cellStyle name="SAPBEXHLevel0X 4 4 12" xfId="42099" xr:uid="{6BB5FE10-8921-4412-A56A-4D48DD7A5712}"/>
    <cellStyle name="SAPBEXHLevel0X 4 4 13" xfId="47165" xr:uid="{B9CB1666-2620-487F-A2C5-6C0D254EC555}"/>
    <cellStyle name="SAPBEXHLevel0X 4 4 2" xfId="3119" xr:uid="{00000000-0005-0000-0000-0000424A0000}"/>
    <cellStyle name="SAPBEXHLevel0X 4 4 2 10" xfId="42100" xr:uid="{28E1320F-FE0B-4189-BAEF-60C32C803FBA}"/>
    <cellStyle name="SAPBEXHLevel0X 4 4 2 11" xfId="47166" xr:uid="{092C32E7-CAD6-4EEF-91E1-99D26BFE1D04}"/>
    <cellStyle name="SAPBEXHLevel0X 4 4 2 2" xfId="4397" xr:uid="{00000000-0005-0000-0000-0000434A0000}"/>
    <cellStyle name="SAPBEXHLevel0X 4 4 2 2 10" xfId="46056" xr:uid="{81BB86F7-9258-406E-9388-7835B63E07EC}"/>
    <cellStyle name="SAPBEXHLevel0X 4 4 2 2 11" xfId="48374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6" xr:uid="{D3DC5F58-7903-4A6A-9246-DE335F8072F2}"/>
    <cellStyle name="SAPBEXHLevel0X 4 4 2 2 9" xfId="43866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8" xr:uid="{606B22C1-7F73-4584-97A1-86213A5B5CCD}"/>
    <cellStyle name="SAPBEXHLevel0X 4 4 2 9" xfId="42647" xr:uid="{905D9504-2127-44BA-ACF6-3063483C0757}"/>
    <cellStyle name="SAPBEXHLevel0X 4 4 3" xfId="4398" xr:uid="{00000000-0005-0000-0000-00005A4A0000}"/>
    <cellStyle name="SAPBEXHLevel0X 4 4 3 10" xfId="46055" xr:uid="{860926B9-51BB-4ED4-91A1-D2AF71F1EE6D}"/>
    <cellStyle name="SAPBEXHLevel0X 4 4 3 11" xfId="48373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7" xr:uid="{DEBA6E39-C27C-4C1B-BE85-68BA80E4274E}"/>
    <cellStyle name="SAPBEXHLevel0X 4 4 3 9" xfId="43865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8" xr:uid="{45F2F645-1D8B-448C-9A3E-3BB4E8D54988}"/>
    <cellStyle name="SAPBEXHLevel0X 4 5 11" xfId="42101" xr:uid="{3BE0D6AA-D006-4312-82E6-943D5E5EC67B}"/>
    <cellStyle name="SAPBEXHLevel0X 4 5 12" xfId="47167" xr:uid="{0253EE92-1BB3-4CF8-8759-991FC0496CFE}"/>
    <cellStyle name="SAPBEXHLevel0X 4 5 2" xfId="3121" xr:uid="{00000000-0005-0000-0000-0000734A0000}"/>
    <cellStyle name="SAPBEXHLevel0X 4 5 2 10" xfId="42102" xr:uid="{1384B1EB-B9EF-40B2-9A9A-A506D8CE218B}"/>
    <cellStyle name="SAPBEXHLevel0X 4 5 2 11" xfId="47168" xr:uid="{90A54053-6FDA-4F09-90E3-190E3A8CB010}"/>
    <cellStyle name="SAPBEXHLevel0X 4 5 2 2" xfId="4395" xr:uid="{00000000-0005-0000-0000-0000744A0000}"/>
    <cellStyle name="SAPBEXHLevel0X 4 5 2 2 10" xfId="46058" xr:uid="{4F8E0CF8-3D17-4343-B0C0-1D355351F4E9}"/>
    <cellStyle name="SAPBEXHLevel0X 4 5 2 2 11" xfId="48376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6" xr:uid="{3463DED2-AA96-4CDC-BA09-DA6109739314}"/>
    <cellStyle name="SAPBEXHLevel0X 4 5 2 2 9" xfId="43868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7" xr:uid="{4BC5A13F-1563-41E5-93F2-87C143B63E75}"/>
    <cellStyle name="SAPBEXHLevel0X 4 5 2 9" xfId="42649" xr:uid="{CB6086BA-0696-430F-B868-EFF609D2D622}"/>
    <cellStyle name="SAPBEXHLevel0X 4 5 3" xfId="4396" xr:uid="{00000000-0005-0000-0000-00008B4A0000}"/>
    <cellStyle name="SAPBEXHLevel0X 4 5 3 10" xfId="46057" xr:uid="{98962E39-20C9-4A97-86F8-B16F3A4B9AF7}"/>
    <cellStyle name="SAPBEXHLevel0X 4 5 3 11" xfId="48375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5" xr:uid="{73C90597-FEDC-4521-873E-CCD0979537F8}"/>
    <cellStyle name="SAPBEXHLevel0X 4 5 3 9" xfId="43867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8" xr:uid="{AED650AE-7AB3-4DDC-80EB-8FA9849CC207}"/>
    <cellStyle name="SAPBEXHLevel0X 4 6" xfId="3122" xr:uid="{00000000-0005-0000-0000-0000A24A0000}"/>
    <cellStyle name="SAPBEXHLevel0X 4 6 10" xfId="42650" xr:uid="{1C8530F3-BA7F-44D5-BCE9-895D5AA4B504}"/>
    <cellStyle name="SAPBEXHLevel0X 4 6 11" xfId="42103" xr:uid="{1E4BC80B-AD6A-4011-BCE9-6D813827691F}"/>
    <cellStyle name="SAPBEXHLevel0X 4 6 12" xfId="47169" xr:uid="{2DA7BE4C-EF0B-4E6C-8241-158A9F3D4367}"/>
    <cellStyle name="SAPBEXHLevel0X 4 6 2" xfId="3123" xr:uid="{00000000-0005-0000-0000-0000A34A0000}"/>
    <cellStyle name="SAPBEXHLevel0X 4 6 2 10" xfId="42104" xr:uid="{D2A4A77E-DE06-4E95-86E0-0C9EFEAEC20C}"/>
    <cellStyle name="SAPBEXHLevel0X 4 6 2 11" xfId="47170" xr:uid="{63BB72B5-C87B-433F-9771-7C251B24F92F}"/>
    <cellStyle name="SAPBEXHLevel0X 4 6 2 2" xfId="4393" xr:uid="{00000000-0005-0000-0000-0000A44A0000}"/>
    <cellStyle name="SAPBEXHLevel0X 4 6 2 2 10" xfId="46060" xr:uid="{548E12C7-E1B5-4294-99AD-6A32AFA0A312}"/>
    <cellStyle name="SAPBEXHLevel0X 4 6 2 2 11" xfId="48378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3" xr:uid="{BF54A91F-B040-44CD-A163-DCD8F63F226B}"/>
    <cellStyle name="SAPBEXHLevel0X 4 6 2 2 9" xfId="43870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6" xr:uid="{A3BA9657-FDF1-4F4E-933F-0245884CD1DD}"/>
    <cellStyle name="SAPBEXHLevel0X 4 6 2 9" xfId="42651" xr:uid="{6BF8D8DA-D054-49BE-B5F1-963577AF1175}"/>
    <cellStyle name="SAPBEXHLevel0X 4 6 3" xfId="4394" xr:uid="{00000000-0005-0000-0000-0000BB4A0000}"/>
    <cellStyle name="SAPBEXHLevel0X 4 6 3 10" xfId="46059" xr:uid="{88AE4C7E-64B8-4749-BDC7-7C626573AD78}"/>
    <cellStyle name="SAPBEXHLevel0X 4 6 3 11" xfId="48377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4" xr:uid="{95AD59D5-5929-459D-9005-619F53389A7E}"/>
    <cellStyle name="SAPBEXHLevel0X 4 6 3 9" xfId="43869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7" xr:uid="{26D5CFF9-1C38-4601-B585-2A05BF6E4EAA}"/>
    <cellStyle name="SAPBEXHLevel0X 4 7" xfId="3124" xr:uid="{00000000-0005-0000-0000-0000D24A0000}"/>
    <cellStyle name="SAPBEXHLevel0X 4 7 10" xfId="42652" xr:uid="{5D2945BE-E7D4-4D29-AA06-90428DD4FF71}"/>
    <cellStyle name="SAPBEXHLevel0X 4 7 11" xfId="40231" xr:uid="{BB266457-3D20-4FD1-8C86-9693DE7B19BF}"/>
    <cellStyle name="SAPBEXHLevel0X 4 7 12" xfId="47171" xr:uid="{3E5E626F-5491-44C2-B940-963AEF760E52}"/>
    <cellStyle name="SAPBEXHLevel0X 4 7 2" xfId="3125" xr:uid="{00000000-0005-0000-0000-0000D34A0000}"/>
    <cellStyle name="SAPBEXHLevel0X 4 7 2 10" xfId="42105" xr:uid="{8620BD9D-EC29-42F0-B63B-E5210B37520C}"/>
    <cellStyle name="SAPBEXHLevel0X 4 7 2 11" xfId="47172" xr:uid="{50F0350F-578D-4B92-9216-F40E2C88BCBA}"/>
    <cellStyle name="SAPBEXHLevel0X 4 7 2 2" xfId="4391" xr:uid="{00000000-0005-0000-0000-0000D44A0000}"/>
    <cellStyle name="SAPBEXHLevel0X 4 7 2 2 10" xfId="46062" xr:uid="{B8DC4489-9DBD-4E46-A2DE-4968D09E06CF}"/>
    <cellStyle name="SAPBEXHLevel0X 4 7 2 2 11" xfId="48380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1" xr:uid="{57988D40-7D07-4B8A-B525-5AB2A9FFABE7}"/>
    <cellStyle name="SAPBEXHLevel0X 4 7 2 2 9" xfId="43872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5" xr:uid="{AACB93A8-36A1-4160-85D0-5F04F11A2F48}"/>
    <cellStyle name="SAPBEXHLevel0X 4 7 2 9" xfId="42653" xr:uid="{8DE677EE-99BD-4C8D-A642-C8AF67FFC334}"/>
    <cellStyle name="SAPBEXHLevel0X 4 7 3" xfId="4392" xr:uid="{00000000-0005-0000-0000-0000EB4A0000}"/>
    <cellStyle name="SAPBEXHLevel0X 4 7 3 10" xfId="46061" xr:uid="{CA0895AB-7A7A-49E7-932C-5B34EFD1A6B9}"/>
    <cellStyle name="SAPBEXHLevel0X 4 7 3 11" xfId="48379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2" xr:uid="{BA3ED16C-D3F5-43A4-B39F-28F70EAD8F12}"/>
    <cellStyle name="SAPBEXHLevel0X 4 7 3 9" xfId="43871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6" xr:uid="{D68E8FAD-27CE-4798-A2EC-090863E19E81}"/>
    <cellStyle name="SAPBEXHLevel0X 4 8" xfId="3126" xr:uid="{00000000-0005-0000-0000-0000024B0000}"/>
    <cellStyle name="SAPBEXHLevel0X 4 8 10" xfId="42106" xr:uid="{318246CF-57FA-4954-B5E7-8876DE8ADDAC}"/>
    <cellStyle name="SAPBEXHLevel0X 4 8 11" xfId="47173" xr:uid="{834C439E-E252-42D6-B5AD-2550AF43A193}"/>
    <cellStyle name="SAPBEXHLevel0X 4 8 2" xfId="4390" xr:uid="{00000000-0005-0000-0000-0000034B0000}"/>
    <cellStyle name="SAPBEXHLevel0X 4 8 2 10" xfId="46063" xr:uid="{15B05131-EAC0-4F25-9048-18F93822B646}"/>
    <cellStyle name="SAPBEXHLevel0X 4 8 2 11" xfId="48381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40" xr:uid="{70AC7704-8F40-4467-8AD7-56B86EE272DC}"/>
    <cellStyle name="SAPBEXHLevel0X 4 8 2 9" xfId="43873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5" xr:uid="{7878796E-DE9D-4DF1-A10F-D4C7EE674C57}"/>
    <cellStyle name="SAPBEXHLevel0X 4 8 9" xfId="42654" xr:uid="{6795143D-62A1-4DC5-9A6A-F29C84395CFF}"/>
    <cellStyle name="SAPBEXHLevel0X 4 9" xfId="3127" xr:uid="{00000000-0005-0000-0000-00001A4B0000}"/>
    <cellStyle name="SAPBEXHLevel0X 4 9 10" xfId="42107" xr:uid="{E4213574-1FEA-46F4-8A7F-D30D7114802B}"/>
    <cellStyle name="SAPBEXHLevel0X 4 9 11" xfId="47174" xr:uid="{361D6DD8-E466-4F8F-A53F-EFC2CE26144D}"/>
    <cellStyle name="SAPBEXHLevel0X 4 9 2" xfId="4389" xr:uid="{00000000-0005-0000-0000-00001B4B0000}"/>
    <cellStyle name="SAPBEXHLevel0X 4 9 2 10" xfId="46064" xr:uid="{D5757904-2260-4DF4-9679-B5543A33B15F}"/>
    <cellStyle name="SAPBEXHLevel0X 4 9 2 11" xfId="48382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9" xr:uid="{0DF64116-03AD-4D39-B09A-442EF840420E}"/>
    <cellStyle name="SAPBEXHLevel0X 4 9 2 9" xfId="43874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4" xr:uid="{061933CC-1ECB-4126-9A05-67DF50F33DD8}"/>
    <cellStyle name="SAPBEXHLevel0X 4 9 9" xfId="42655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8" xr:uid="{7E14B4C8-0F2E-4CF5-AA8A-3C9024465F16}"/>
    <cellStyle name="SAPBEXHLevel0X 5 10 11" xfId="47175" xr:uid="{1F5153D3-9BA3-40D3-83AE-12BA1ECC8AC5}"/>
    <cellStyle name="SAPBEXHLevel0X 5 10 2" xfId="4388" xr:uid="{00000000-0005-0000-0000-0000344B0000}"/>
    <cellStyle name="SAPBEXHLevel0X 5 10 2 10" xfId="46065" xr:uid="{0E3FD96C-848B-456C-B061-3BA0C570F3A9}"/>
    <cellStyle name="SAPBEXHLevel0X 5 10 2 11" xfId="48383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8" xr:uid="{A282F8AF-968F-4515-AA5F-89E00F4FA57E}"/>
    <cellStyle name="SAPBEXHLevel0X 5 10 2 9" xfId="43875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4" xr:uid="{779C7F98-6055-421A-8DA3-488B84F15F60}"/>
    <cellStyle name="SAPBEXHLevel0X 5 10 9" xfId="42656" xr:uid="{B7C67F4D-E181-4B20-B909-9ED4DE250786}"/>
    <cellStyle name="SAPBEXHLevel0X 5 11" xfId="3130" xr:uid="{00000000-0005-0000-0000-00004B4B0000}"/>
    <cellStyle name="SAPBEXHLevel0X 5 11 10" xfId="42109" xr:uid="{726916B8-EE70-447F-8654-B4BE97FACA87}"/>
    <cellStyle name="SAPBEXHLevel0X 5 11 11" xfId="47176" xr:uid="{3202DB90-61EC-4141-99F4-66D5DD49EDF5}"/>
    <cellStyle name="SAPBEXHLevel0X 5 11 2" xfId="4387" xr:uid="{00000000-0005-0000-0000-00004C4B0000}"/>
    <cellStyle name="SAPBEXHLevel0X 5 11 2 10" xfId="46066" xr:uid="{9568C4B8-5E7C-48B0-9F70-D854A4408ADF}"/>
    <cellStyle name="SAPBEXHLevel0X 5 11 2 11" xfId="48384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7" xr:uid="{55B5D535-73CB-4425-8665-2B28D20E35A5}"/>
    <cellStyle name="SAPBEXHLevel0X 5 11 2 9" xfId="43876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3" xr:uid="{2F62D8F5-A4CD-443D-B40E-81DFF02328A5}"/>
    <cellStyle name="SAPBEXHLevel0X 5 11 9" xfId="42657" xr:uid="{F13D9C19-86A2-4904-93BA-1C2DD6710A6F}"/>
    <cellStyle name="SAPBEXHLevel0X 5 12" xfId="3131" xr:uid="{00000000-0005-0000-0000-0000634B0000}"/>
    <cellStyle name="SAPBEXHLevel0X 5 12 10" xfId="42110" xr:uid="{A59EBACD-FE00-4243-92D4-EFF54B4B1E78}"/>
    <cellStyle name="SAPBEXHLevel0X 5 12 11" xfId="47177" xr:uid="{853E815B-DBFB-44FF-8C24-8C4227D8B0F5}"/>
    <cellStyle name="SAPBEXHLevel0X 5 12 2" xfId="4386" xr:uid="{00000000-0005-0000-0000-0000644B0000}"/>
    <cellStyle name="SAPBEXHLevel0X 5 12 2 10" xfId="46067" xr:uid="{1C61AA9E-2EA7-410A-91BA-31D486F1D983}"/>
    <cellStyle name="SAPBEXHLevel0X 5 12 2 11" xfId="48385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6" xr:uid="{96504C1A-1303-4A9F-A02C-0CDB734744CF}"/>
    <cellStyle name="SAPBEXHLevel0X 5 12 2 9" xfId="43877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3" xr:uid="{4EB3625F-9FD3-43EA-B529-D3CB1B41BAB6}"/>
    <cellStyle name="SAPBEXHLevel0X 5 12 9" xfId="42658" xr:uid="{14536DD7-C2C6-47C9-B630-B2D81CF16B5B}"/>
    <cellStyle name="SAPBEXHLevel0X 5 13" xfId="3132" xr:uid="{00000000-0005-0000-0000-00007B4B0000}"/>
    <cellStyle name="SAPBEXHLevel0X 5 13 10" xfId="42111" xr:uid="{216BAF70-BEA9-40F5-B55A-5E5EE8B73D52}"/>
    <cellStyle name="SAPBEXHLevel0X 5 13 11" xfId="47178" xr:uid="{84A72475-3A6F-4FF9-9144-D9BDDD63D91C}"/>
    <cellStyle name="SAPBEXHLevel0X 5 13 2" xfId="4385" xr:uid="{00000000-0005-0000-0000-00007C4B0000}"/>
    <cellStyle name="SAPBEXHLevel0X 5 13 2 10" xfId="46068" xr:uid="{41853C06-773B-474B-9195-E1FA00797065}"/>
    <cellStyle name="SAPBEXHLevel0X 5 13 2 11" xfId="48386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5" xr:uid="{16EA6E77-76E3-4C65-A7AD-ECC6ED2E22FA}"/>
    <cellStyle name="SAPBEXHLevel0X 5 13 2 9" xfId="43878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1" xr:uid="{6E74CFA3-D3C2-43A3-8192-EC99CAFE8538}"/>
    <cellStyle name="SAPBEXHLevel0X 5 13 9" xfId="42659" xr:uid="{381540CF-91D7-47DC-84B8-325113705B61}"/>
    <cellStyle name="SAPBEXHLevel0X 5 14" xfId="3133" xr:uid="{00000000-0005-0000-0000-0000934B0000}"/>
    <cellStyle name="SAPBEXHLevel0X 5 14 10" xfId="42112" xr:uid="{29F6D2D9-D033-4EFF-8932-3BAA4A7CA829}"/>
    <cellStyle name="SAPBEXHLevel0X 5 14 11" xfId="47179" xr:uid="{18A17CA5-9D83-4A67-9509-216C90B878DE}"/>
    <cellStyle name="SAPBEXHLevel0X 5 14 2" xfId="4384" xr:uid="{00000000-0005-0000-0000-0000944B0000}"/>
    <cellStyle name="SAPBEXHLevel0X 5 14 2 10" xfId="46069" xr:uid="{1D8CAEE7-C4AE-4AD6-8F7B-7DCEF526D86E}"/>
    <cellStyle name="SAPBEXHLevel0X 5 14 2 11" xfId="48387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4" xr:uid="{E811B4BC-BB99-4011-8AF6-924632D57A90}"/>
    <cellStyle name="SAPBEXHLevel0X 5 14 2 9" xfId="43879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2" xr:uid="{5554D1A7-2C58-40C0-A6CC-EEED595D326D}"/>
    <cellStyle name="SAPBEXHLevel0X 5 14 9" xfId="42660" xr:uid="{F9D8370F-C989-485B-B3D4-8DE6EA185761}"/>
    <cellStyle name="SAPBEXHLevel0X 5 15" xfId="3134" xr:uid="{00000000-0005-0000-0000-0000AB4B0000}"/>
    <cellStyle name="SAPBEXHLevel0X 5 15 10" xfId="42113" xr:uid="{3D939405-F864-44BF-A01E-2B63A199D6A2}"/>
    <cellStyle name="SAPBEXHLevel0X 5 15 11" xfId="47180" xr:uid="{89C45A14-1E1C-429C-A607-2E5122021545}"/>
    <cellStyle name="SAPBEXHLevel0X 5 15 2" xfId="4383" xr:uid="{00000000-0005-0000-0000-0000AC4B0000}"/>
    <cellStyle name="SAPBEXHLevel0X 5 15 2 10" xfId="46070" xr:uid="{DAF80012-C760-4881-84A6-D22638FD1E42}"/>
    <cellStyle name="SAPBEXHLevel0X 5 15 2 11" xfId="48388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5" xr:uid="{C1628FA0-AF4E-4198-A924-29B6E99709E0}"/>
    <cellStyle name="SAPBEXHLevel0X 5 15 2 9" xfId="43880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2" xr:uid="{4983C0DB-435A-4228-9F57-21737090B6C0}"/>
    <cellStyle name="SAPBEXHLevel0X 5 15 9" xfId="42661" xr:uid="{7DFCA13C-E1A8-4599-844E-A8D12E65F6F0}"/>
    <cellStyle name="SAPBEXHLevel0X 5 16" xfId="3135" xr:uid="{00000000-0005-0000-0000-0000C34B0000}"/>
    <cellStyle name="SAPBEXHLevel0X 5 16 10" xfId="42114" xr:uid="{18C129ED-F5C2-4E3B-B228-BA07C2B90B37}"/>
    <cellStyle name="SAPBEXHLevel0X 5 16 11" xfId="47181" xr:uid="{4A741935-5564-4530-BEB8-3835E2CD7EDE}"/>
    <cellStyle name="SAPBEXHLevel0X 5 16 2" xfId="4382" xr:uid="{00000000-0005-0000-0000-0000C44B0000}"/>
    <cellStyle name="SAPBEXHLevel0X 5 16 2 10" xfId="46071" xr:uid="{5BEB91A5-C45E-42BA-97CC-2C3B067AD7AA}"/>
    <cellStyle name="SAPBEXHLevel0X 5 16 2 11" xfId="48389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3" xr:uid="{B49096E9-372C-4760-88A6-5FD1FE2C98F6}"/>
    <cellStyle name="SAPBEXHLevel0X 5 16 2 9" xfId="43881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1" xr:uid="{6275FC30-4176-411A-9BCD-3093DE078898}"/>
    <cellStyle name="SAPBEXHLevel0X 5 16 9" xfId="42662" xr:uid="{DFB9DACE-9A79-40B8-9826-324889C1C83D}"/>
    <cellStyle name="SAPBEXHLevel0X 5 17" xfId="3128" xr:uid="{00000000-0005-0000-0000-0000DB4B0000}"/>
    <cellStyle name="SAPBEXHLevel0X 5 17 10" xfId="42339" xr:uid="{DB211700-FC2C-4B82-A756-C2CABBDF5EC1}"/>
    <cellStyle name="SAPBEXHLevel0X 5 17 11" xfId="44816" xr:uid="{1D1EA016-C888-4972-AFA5-7C3D1A667A18}"/>
    <cellStyle name="SAPBEXHLevel0X 5 17 12" xfId="46872" xr:uid="{3922278A-2D2B-485B-94D3-3087B86A5BE5}"/>
    <cellStyle name="SAPBEXHLevel0X 5 17 13" xfId="49175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900" xr:uid="{4C183BEC-C6D7-4F8A-A689-F99A0BE421C6}"/>
    <cellStyle name="SAPBEXHLevel0X 5 18" xfId="2132" xr:uid="{00000000-0005-0000-0000-0000E94B0000}"/>
    <cellStyle name="SAPBEXHLevel0X 5 18 10" xfId="45506" xr:uid="{C955639E-F7F1-4E34-AC1E-A6232DBBECB1}"/>
    <cellStyle name="SAPBEXHLevel0X 5 18 11" xfId="47828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8" xr:uid="{ADC5A592-DE65-4F08-9997-D4B60502E30C}"/>
    <cellStyle name="SAPBEXHLevel0X 5 18 9" xfId="38886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9" xr:uid="{C342FE6B-07E1-4153-B9EE-5CB3284B9135}"/>
    <cellStyle name="SAPBEXHLevel0X 5 2 13" xfId="42663" xr:uid="{AFB41736-F66E-4AB6-99AE-53841D5CD44D}"/>
    <cellStyle name="SAPBEXHLevel0X 5 2 14" xfId="42115" xr:uid="{455070AE-6724-4D3C-8E8C-1D04B11A7DA9}"/>
    <cellStyle name="SAPBEXHLevel0X 5 2 15" xfId="47182" xr:uid="{A3C8CAD5-0249-4E5F-9449-D09DF9048651}"/>
    <cellStyle name="SAPBEXHLevel0X 5 2 2" xfId="3137" xr:uid="{00000000-0005-0000-0000-0000FC4B0000}"/>
    <cellStyle name="SAPBEXHLevel0X 5 2 2 10" xfId="40230" xr:uid="{812D8352-5E67-4FE5-8DBD-E6619886EE36}"/>
    <cellStyle name="SAPBEXHLevel0X 5 2 2 11" xfId="47183" xr:uid="{8CEF8206-6381-4DE4-998E-47228A4DB833}"/>
    <cellStyle name="SAPBEXHLevel0X 5 2 2 2" xfId="4380" xr:uid="{00000000-0005-0000-0000-0000FD4B0000}"/>
    <cellStyle name="SAPBEXHLevel0X 5 2 2 2 10" xfId="46073" xr:uid="{4A564F64-96F2-4032-BABB-E729AFF62758}"/>
    <cellStyle name="SAPBEXHLevel0X 5 2 2 2 11" xfId="48391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1" xr:uid="{C1D9D4B5-DAB8-49F7-A618-33E95397B2E7}"/>
    <cellStyle name="SAPBEXHLevel0X 5 2 2 2 9" xfId="43883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10" xr:uid="{D8A6A89C-701D-4F6D-9DEE-6542B5C39809}"/>
    <cellStyle name="SAPBEXHLevel0X 5 2 2 9" xfId="42664" xr:uid="{B58229E6-656B-4526-AD4F-255284F30976}"/>
    <cellStyle name="SAPBEXHLevel0X 5 2 3" xfId="3136" xr:uid="{00000000-0005-0000-0000-0000144C0000}"/>
    <cellStyle name="SAPBEXHLevel0X 5 2 3 10" xfId="43882" xr:uid="{9E36E3E6-C968-442A-8762-2F25D4A16889}"/>
    <cellStyle name="SAPBEXHLevel0X 5 2 3 11" xfId="46072" xr:uid="{26F9DCC4-BB1D-45E8-A902-228D89E5F506}"/>
    <cellStyle name="SAPBEXHLevel0X 5 2 3 12" xfId="48390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2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9" xr:uid="{C8C92087-FAEE-4E35-AE74-1D06089A431E}"/>
    <cellStyle name="SAPBEXHLevel0X 5 28" xfId="41368" xr:uid="{57B60BD7-4DB4-4E06-A0B0-4ECAF585BC99}"/>
    <cellStyle name="SAPBEXHLevel0X 5 29" xfId="39822" xr:uid="{1DD17377-5411-417F-AB57-2D539AEA30EC}"/>
    <cellStyle name="SAPBEXHLevel0X 5 3" xfId="3138" xr:uid="{00000000-0005-0000-0000-0000454C0000}"/>
    <cellStyle name="SAPBEXHLevel0X 5 3 10" xfId="39570" xr:uid="{FA8C392E-5C2D-4550-B91B-441D2B27F75E}"/>
    <cellStyle name="SAPBEXHLevel0X 5 3 11" xfId="42665" xr:uid="{147E80FF-D2BB-4A02-8A47-3CA889ADD526}"/>
    <cellStyle name="SAPBEXHLevel0X 5 3 12" xfId="42116" xr:uid="{957FB9F3-2447-4919-8ECC-9EAD3ED85EE9}"/>
    <cellStyle name="SAPBEXHLevel0X 5 3 13" xfId="47184" xr:uid="{0BB05054-D80E-490C-BE91-73B5E4DFFB1D}"/>
    <cellStyle name="SAPBEXHLevel0X 5 3 2" xfId="3139" xr:uid="{00000000-0005-0000-0000-0000464C0000}"/>
    <cellStyle name="SAPBEXHLevel0X 5 3 2 10" xfId="42117" xr:uid="{08C18C61-DCA1-4FAA-A9E1-C6345D44D59C}"/>
    <cellStyle name="SAPBEXHLevel0X 5 3 2 11" xfId="47185" xr:uid="{C34D25F6-C221-46F0-9D5C-B08356BAF893}"/>
    <cellStyle name="SAPBEXHLevel0X 5 3 2 2" xfId="4378" xr:uid="{00000000-0005-0000-0000-0000474C0000}"/>
    <cellStyle name="SAPBEXHLevel0X 5 3 2 2 10" xfId="46075" xr:uid="{994B84FA-03E1-4A9F-8348-FB2208584D92}"/>
    <cellStyle name="SAPBEXHLevel0X 5 3 2 2 11" xfId="48393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9" xr:uid="{53283347-752B-4542-A39F-D0A6A2CB3DFD}"/>
    <cellStyle name="SAPBEXHLevel0X 5 3 2 2 9" xfId="43885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9" xr:uid="{FCF6D5E1-DBB9-414A-8C9B-839513AFBF54}"/>
    <cellStyle name="SAPBEXHLevel0X 5 3 2 9" xfId="42666" xr:uid="{CC83A3C2-85A2-41B4-940E-282E4BEE00FD}"/>
    <cellStyle name="SAPBEXHLevel0X 5 3 3" xfId="4379" xr:uid="{00000000-0005-0000-0000-00005E4C0000}"/>
    <cellStyle name="SAPBEXHLevel0X 5 3 3 10" xfId="46074" xr:uid="{1EFA7B69-8349-4B4B-B6C3-4467949CE699}"/>
    <cellStyle name="SAPBEXHLevel0X 5 3 3 11" xfId="48392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30" xr:uid="{C456AED1-0E96-4895-ABEA-60DD7E71B799}"/>
    <cellStyle name="SAPBEXHLevel0X 5 3 3 9" xfId="43884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3" xr:uid="{ED74DD24-9456-42DF-815D-F8E71FBC3EC3}"/>
    <cellStyle name="SAPBEXHLevel0X 5 4" xfId="3140" xr:uid="{00000000-0005-0000-0000-0000764C0000}"/>
    <cellStyle name="SAPBEXHLevel0X 5 4 10" xfId="42667" xr:uid="{14043816-5355-43B6-B2FB-585816B79D56}"/>
    <cellStyle name="SAPBEXHLevel0X 5 4 11" xfId="42118" xr:uid="{2881DE68-2A1E-4648-B093-3742281172F3}"/>
    <cellStyle name="SAPBEXHLevel0X 5 4 12" xfId="47186" xr:uid="{5EED3899-18A9-4E56-B672-2E5624455916}"/>
    <cellStyle name="SAPBEXHLevel0X 5 4 2" xfId="3141" xr:uid="{00000000-0005-0000-0000-0000774C0000}"/>
    <cellStyle name="SAPBEXHLevel0X 5 4 2 10" xfId="42119" xr:uid="{5BCB8EE4-808C-4DB3-A21D-AFE8F494E6D6}"/>
    <cellStyle name="SAPBEXHLevel0X 5 4 2 11" xfId="47187" xr:uid="{CB97D2CD-494F-4887-B86A-2555F8CB9ED7}"/>
    <cellStyle name="SAPBEXHLevel0X 5 4 2 2" xfId="4376" xr:uid="{00000000-0005-0000-0000-0000784C0000}"/>
    <cellStyle name="SAPBEXHLevel0X 5 4 2 2 10" xfId="46077" xr:uid="{2B57FC81-E9FB-4255-A5B8-2F8DA5D590D6}"/>
    <cellStyle name="SAPBEXHLevel0X 5 4 2 2 11" xfId="48395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7" xr:uid="{8113A85F-751B-49BA-83D5-9E5316208000}"/>
    <cellStyle name="SAPBEXHLevel0X 5 4 2 2 9" xfId="43887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2" xr:uid="{722F007D-73E0-48A6-8F89-B9F17A100601}"/>
    <cellStyle name="SAPBEXHLevel0X 5 4 2 9" xfId="42668" xr:uid="{0040996F-C273-4963-AA8D-B460A44E5CF4}"/>
    <cellStyle name="SAPBEXHLevel0X 5 4 3" xfId="4377" xr:uid="{00000000-0005-0000-0000-00008F4C0000}"/>
    <cellStyle name="SAPBEXHLevel0X 5 4 3 10" xfId="46076" xr:uid="{704E8351-5707-4A31-99C0-D0EE6FA3A753}"/>
    <cellStyle name="SAPBEXHLevel0X 5 4 3 11" xfId="48394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8" xr:uid="{F1C894E4-63E1-49CB-B3E4-2EBDA8A5DF79}"/>
    <cellStyle name="SAPBEXHLevel0X 5 4 3 9" xfId="43886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3" xr:uid="{83616FE5-059D-474A-9420-76791A207BD1}"/>
    <cellStyle name="SAPBEXHLevel0X 5 5" xfId="3142" xr:uid="{00000000-0005-0000-0000-0000A64C0000}"/>
    <cellStyle name="SAPBEXHLevel0X 5 5 10" xfId="42669" xr:uid="{04301245-D055-4ED5-8251-A52EFD1F92AA}"/>
    <cellStyle name="SAPBEXHLevel0X 5 5 11" xfId="42120" xr:uid="{0BEFCBAC-58B9-46A0-BC18-F1B24BE33BEC}"/>
    <cellStyle name="SAPBEXHLevel0X 5 5 12" xfId="47188" xr:uid="{99F2EAE7-CCB6-46AD-B7E0-43E847A11A9E}"/>
    <cellStyle name="SAPBEXHLevel0X 5 5 2" xfId="3143" xr:uid="{00000000-0005-0000-0000-0000A74C0000}"/>
    <cellStyle name="SAPBEXHLevel0X 5 5 2 10" xfId="42121" xr:uid="{F0DE526B-1E0D-411F-B78C-0F743D418DB7}"/>
    <cellStyle name="SAPBEXHLevel0X 5 5 2 11" xfId="47189" xr:uid="{F1D4087A-8265-416F-9B06-95EC05C5B236}"/>
    <cellStyle name="SAPBEXHLevel0X 5 5 2 2" xfId="4374" xr:uid="{00000000-0005-0000-0000-0000A84C0000}"/>
    <cellStyle name="SAPBEXHLevel0X 5 5 2 2 10" xfId="46079" xr:uid="{8E419902-8172-40D2-927C-8D75088DE0F3}"/>
    <cellStyle name="SAPBEXHLevel0X 5 5 2 2 11" xfId="48397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5" xr:uid="{D26D3FD9-37ED-4CFB-A2C8-0938F726CB81}"/>
    <cellStyle name="SAPBEXHLevel0X 5 5 2 2 9" xfId="43889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90" xr:uid="{60F8F6EA-4F7E-41F2-B3EE-285A538907F6}"/>
    <cellStyle name="SAPBEXHLevel0X 5 5 2 9" xfId="42670" xr:uid="{DBD4502F-EDF8-41A4-95C3-692DEDDB9236}"/>
    <cellStyle name="SAPBEXHLevel0X 5 5 3" xfId="4375" xr:uid="{00000000-0005-0000-0000-0000BF4C0000}"/>
    <cellStyle name="SAPBEXHLevel0X 5 5 3 10" xfId="46078" xr:uid="{03B21256-8787-49D0-8976-067468BB4EF5}"/>
    <cellStyle name="SAPBEXHLevel0X 5 5 3 11" xfId="48396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6" xr:uid="{615683C7-AC93-4628-8866-49FD1F8CF089}"/>
    <cellStyle name="SAPBEXHLevel0X 5 5 3 9" xfId="43888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1" xr:uid="{AC724B61-DD24-45EC-AE95-5096CF4C6B20}"/>
    <cellStyle name="SAPBEXHLevel0X 5 6" xfId="3144" xr:uid="{00000000-0005-0000-0000-0000D64C0000}"/>
    <cellStyle name="SAPBEXHLevel0X 5 6 10" xfId="42671" xr:uid="{239D44B7-6320-497F-826A-0A95C40397CF}"/>
    <cellStyle name="SAPBEXHLevel0X 5 6 11" xfId="42122" xr:uid="{F760C071-8CA5-4FDD-996B-629E73B6C592}"/>
    <cellStyle name="SAPBEXHLevel0X 5 6 12" xfId="47190" xr:uid="{8FEDF886-5B8F-41F3-9014-64A475159300}"/>
    <cellStyle name="SAPBEXHLevel0X 5 6 2" xfId="3145" xr:uid="{00000000-0005-0000-0000-0000D74C0000}"/>
    <cellStyle name="SAPBEXHLevel0X 5 6 2 10" xfId="42123" xr:uid="{9794FD3B-EE5C-49B3-9CB9-FFF59EE4700F}"/>
    <cellStyle name="SAPBEXHLevel0X 5 6 2 11" xfId="47191" xr:uid="{CF631A57-CAFA-4FD6-A240-1FCE7E2DAC11}"/>
    <cellStyle name="SAPBEXHLevel0X 5 6 2 2" xfId="4372" xr:uid="{00000000-0005-0000-0000-0000D84C0000}"/>
    <cellStyle name="SAPBEXHLevel0X 5 6 2 2 10" xfId="46081" xr:uid="{7629ABEB-5FB4-4711-8BDA-BDBFB64F6E2F}"/>
    <cellStyle name="SAPBEXHLevel0X 5 6 2 2 11" xfId="48399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4" xr:uid="{861AF91A-B76C-4601-AC3B-AB5BDEA14C86}"/>
    <cellStyle name="SAPBEXHLevel0X 5 6 2 2 9" xfId="43891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8" xr:uid="{56479E77-2E5A-4F12-A490-B49EA53542C8}"/>
    <cellStyle name="SAPBEXHLevel0X 5 6 2 9" xfId="42672" xr:uid="{1A09DE8D-2FE5-4BE2-8C43-04E328B03448}"/>
    <cellStyle name="SAPBEXHLevel0X 5 6 3" xfId="4373" xr:uid="{00000000-0005-0000-0000-0000EF4C0000}"/>
    <cellStyle name="SAPBEXHLevel0X 5 6 3 10" xfId="46080" xr:uid="{01C96A50-D747-42D0-BB83-8CA2E3DDEAF2}"/>
    <cellStyle name="SAPBEXHLevel0X 5 6 3 11" xfId="48398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4" xr:uid="{86E771EA-5EE1-4E20-8B0A-794906E178F9}"/>
    <cellStyle name="SAPBEXHLevel0X 5 6 3 9" xfId="43890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9" xr:uid="{90E63F63-F2C4-4CD1-9DE1-76CCF5DD62A9}"/>
    <cellStyle name="SAPBEXHLevel0X 5 7" xfId="3146" xr:uid="{00000000-0005-0000-0000-0000064D0000}"/>
    <cellStyle name="SAPBEXHLevel0X 5 7 10" xfId="42673" xr:uid="{5567C24C-75E4-43EC-878E-800A052D1FF5}"/>
    <cellStyle name="SAPBEXHLevel0X 5 7 11" xfId="42124" xr:uid="{D3167346-288D-4B13-93C3-6EDE9CE7DEA3}"/>
    <cellStyle name="SAPBEXHLevel0X 5 7 12" xfId="47192" xr:uid="{CCACE671-8788-46B9-B672-334622811F15}"/>
    <cellStyle name="SAPBEXHLevel0X 5 7 2" xfId="3147" xr:uid="{00000000-0005-0000-0000-0000074D0000}"/>
    <cellStyle name="SAPBEXHLevel0X 5 7 2 10" xfId="42125" xr:uid="{510AEF1D-6C26-48AE-BF3A-9BDC7A24A038}"/>
    <cellStyle name="SAPBEXHLevel0X 5 7 2 11" xfId="47193" xr:uid="{A74D41C8-C4DF-4827-8DC8-3FF9BE9740F1}"/>
    <cellStyle name="SAPBEXHLevel0X 5 7 2 2" xfId="4370" xr:uid="{00000000-0005-0000-0000-0000084D0000}"/>
    <cellStyle name="SAPBEXHLevel0X 5 7 2 2 10" xfId="46083" xr:uid="{57894E8B-5DD8-44F7-BC70-2ABB20F01D52}"/>
    <cellStyle name="SAPBEXHLevel0X 5 7 2 2 11" xfId="48401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2" xr:uid="{852A8DD4-6088-44A7-B6C2-7019CA13182A}"/>
    <cellStyle name="SAPBEXHLevel0X 5 7 2 2 9" xfId="43893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5" xr:uid="{D76023FF-D511-467C-BD40-08D9FAE38D39}"/>
    <cellStyle name="SAPBEXHLevel0X 5 7 2 9" xfId="42674" xr:uid="{2E509AB4-A5B4-438D-B167-CC04DC413FAD}"/>
    <cellStyle name="SAPBEXHLevel0X 5 7 3" xfId="4371" xr:uid="{00000000-0005-0000-0000-00001F4D0000}"/>
    <cellStyle name="SAPBEXHLevel0X 5 7 3 10" xfId="46082" xr:uid="{BFF405D4-ACBF-46B7-B4D0-6C3B903B55C1}"/>
    <cellStyle name="SAPBEXHLevel0X 5 7 3 11" xfId="48400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3" xr:uid="{2A062A71-490C-4DEA-A3A0-F6F2081B5CEB}"/>
    <cellStyle name="SAPBEXHLevel0X 5 7 3 9" xfId="43892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7" xr:uid="{23785DA7-BE8C-41BE-A196-275CDC1A5263}"/>
    <cellStyle name="SAPBEXHLevel0X 5 8" xfId="3148" xr:uid="{00000000-0005-0000-0000-0000364D0000}"/>
    <cellStyle name="SAPBEXHLevel0X 5 8 10" xfId="42126" xr:uid="{58109194-7F6C-4CFF-91D8-7D6963C715C8}"/>
    <cellStyle name="SAPBEXHLevel0X 5 8 11" xfId="47194" xr:uid="{2B333D00-EE47-4464-BDA0-02283D342BC6}"/>
    <cellStyle name="SAPBEXHLevel0X 5 8 2" xfId="4369" xr:uid="{00000000-0005-0000-0000-0000374D0000}"/>
    <cellStyle name="SAPBEXHLevel0X 5 8 2 10" xfId="46084" xr:uid="{445780DE-8E0C-4C6D-B48C-568E2BD2D7DE}"/>
    <cellStyle name="SAPBEXHLevel0X 5 8 2 11" xfId="48402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1" xr:uid="{1C0CDCC8-EA8D-4EA2-9E18-C2DCA3CCFB95}"/>
    <cellStyle name="SAPBEXHLevel0X 5 8 2 9" xfId="43894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6" xr:uid="{168E1CD6-3076-4B77-820E-9FD790FA883A}"/>
    <cellStyle name="SAPBEXHLevel0X 5 8 9" xfId="42675" xr:uid="{E05A02FE-F577-4BA3-AF90-548B06801B6E}"/>
    <cellStyle name="SAPBEXHLevel0X 5 9" xfId="3149" xr:uid="{00000000-0005-0000-0000-00004E4D0000}"/>
    <cellStyle name="SAPBEXHLevel0X 5 9 10" xfId="42127" xr:uid="{8D206ADC-A3F9-4E58-81F4-F64989D481CE}"/>
    <cellStyle name="SAPBEXHLevel0X 5 9 11" xfId="47195" xr:uid="{FCD610A8-03DF-4B0D-97A0-CA87C17F8996}"/>
    <cellStyle name="SAPBEXHLevel0X 5 9 2" xfId="4368" xr:uid="{00000000-0005-0000-0000-00004F4D0000}"/>
    <cellStyle name="SAPBEXHLevel0X 5 9 2 10" xfId="46085" xr:uid="{286FD602-53BD-4E96-BAD7-B66438C3AFD2}"/>
    <cellStyle name="SAPBEXHLevel0X 5 9 2 11" xfId="48403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20" xr:uid="{4DDE645C-0D49-4C79-9284-CCB88A425033}"/>
    <cellStyle name="SAPBEXHLevel0X 5 9 2 9" xfId="43895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5" xr:uid="{8CE21092-96CE-4680-92FD-DAE329EBCD14}"/>
    <cellStyle name="SAPBEXHLevel0X 5 9 9" xfId="42676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9" xr:uid="{88E9AD45-A157-475D-98B8-73C04DF96E09}"/>
    <cellStyle name="SAPBEXHLevel0X 6 13" xfId="42677" xr:uid="{E47EB6C5-5241-435D-B327-0A3EF4FD5509}"/>
    <cellStyle name="SAPBEXHLevel0X 6 14" xfId="42128" xr:uid="{6776ECA3-67F3-42EB-8CEF-73381DAEFBB9}"/>
    <cellStyle name="SAPBEXHLevel0X 6 15" xfId="47196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8" xr:uid="{017580C1-50ED-4514-9E0E-5FCA1CE10AE2}"/>
    <cellStyle name="SAPBEXHLevel0X 6 2 12" xfId="42678" xr:uid="{C2174988-C7B3-4DEC-9394-DB8F2BC2BB1B}"/>
    <cellStyle name="SAPBEXHLevel0X 6 2 13" xfId="42129" xr:uid="{58216F13-663C-4DA4-8702-9D3A403C0075}"/>
    <cellStyle name="SAPBEXHLevel0X 6 2 14" xfId="47197" xr:uid="{F665B61D-3F3B-46DD-A44A-4BAAA7092CB4}"/>
    <cellStyle name="SAPBEXHLevel0X 6 2 2" xfId="3151" xr:uid="{00000000-0005-0000-0000-00006C4D0000}"/>
    <cellStyle name="SAPBEXHLevel0X 6 2 2 10" xfId="43897" xr:uid="{659C296A-EBEC-4C51-8ADE-FFE54BB60A5E}"/>
    <cellStyle name="SAPBEXHLevel0X 6 2 2 11" xfId="46087" xr:uid="{F1331799-B0C6-4CF5-AFF3-E5F48F0EB78C}"/>
    <cellStyle name="SAPBEXHLevel0X 6 2 2 12" xfId="48405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8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6" xr:uid="{C1CAFD25-77FE-41EE-8E78-16A67E8189ED}"/>
    <cellStyle name="SAPBEXHLevel0X 6 3 11" xfId="46086" xr:uid="{F5CB97E9-6AFC-4C4C-8698-B5EC75AC7DD9}"/>
    <cellStyle name="SAPBEXHLevel0X 6 3 12" xfId="48404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9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4" xr:uid="{A7F16AFE-3FE3-4ADA-B364-13A6FD0D3450}"/>
    <cellStyle name="SAPBEXHLevel0X 7 13" xfId="42679" xr:uid="{43A7C094-C432-406D-9014-0A3A1EE377B9}"/>
    <cellStyle name="SAPBEXHLevel0X 7 14" xfId="42130" xr:uid="{225D5427-24D1-41E1-A9E2-0B0AD225CB29}"/>
    <cellStyle name="SAPBEXHLevel0X 7 15" xfId="47198" xr:uid="{6C946D64-19E5-41B9-AFCB-B72D30A0A4AA}"/>
    <cellStyle name="SAPBEXHLevel0X 7 2" xfId="3153" xr:uid="{00000000-0005-0000-0000-0000BC4D0000}"/>
    <cellStyle name="SAPBEXHLevel0X 7 2 10" xfId="42131" xr:uid="{32D2E1DC-4A32-4E09-822B-7E544AAF8EB4}"/>
    <cellStyle name="SAPBEXHLevel0X 7 2 11" xfId="47199" xr:uid="{66AA2721-23AA-4B74-A53D-1DF640143052}"/>
    <cellStyle name="SAPBEXHLevel0X 7 2 2" xfId="4365" xr:uid="{00000000-0005-0000-0000-0000BD4D0000}"/>
    <cellStyle name="SAPBEXHLevel0X 7 2 2 10" xfId="46089" xr:uid="{39738136-6443-4395-BE14-657EC9D2FF52}"/>
    <cellStyle name="SAPBEXHLevel0X 7 2 2 11" xfId="48407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6" xr:uid="{DD007D8E-B0D7-4EFC-9149-3B9D0451C182}"/>
    <cellStyle name="SAPBEXHLevel0X 7 2 2 9" xfId="43899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3" xr:uid="{E4E97FB1-7FBF-4471-B170-4904A9B0A345}"/>
    <cellStyle name="SAPBEXHLevel0X 7 2 9" xfId="42680" xr:uid="{0FCD9D27-628A-423C-AFC8-FB11F2F17E8E}"/>
    <cellStyle name="SAPBEXHLevel0X 7 3" xfId="3152" xr:uid="{00000000-0005-0000-0000-0000D44D0000}"/>
    <cellStyle name="SAPBEXHLevel0X 7 3 10" xfId="43898" xr:uid="{0687333C-797C-41A5-A9A7-C2391CA6FA58}"/>
    <cellStyle name="SAPBEXHLevel0X 7 3 11" xfId="46088" xr:uid="{449CF2FE-9202-40C2-808A-A4B6326A73D2}"/>
    <cellStyle name="SAPBEXHLevel0X 7 3 12" xfId="48406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7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1" xr:uid="{A30A71DD-C05A-4F41-ACE4-C3084CDC8276}"/>
    <cellStyle name="SAPBEXHLevel0X 8 11" xfId="42132" xr:uid="{D08147C6-76DF-4443-B492-78A18EB13767}"/>
    <cellStyle name="SAPBEXHLevel0X 8 12" xfId="47200" xr:uid="{A4AA2856-6FC3-4885-92A9-BA0963047C1C}"/>
    <cellStyle name="SAPBEXHLevel0X 8 2" xfId="3155" xr:uid="{00000000-0005-0000-0000-0000FA4D0000}"/>
    <cellStyle name="SAPBEXHLevel0X 8 2 10" xfId="41960" xr:uid="{2028192D-79C6-4F3F-A64F-6D079CF800B0}"/>
    <cellStyle name="SAPBEXHLevel0X 8 2 11" xfId="47201" xr:uid="{0B8B5038-6C12-49F9-ACE5-AFCD3ED671B2}"/>
    <cellStyle name="SAPBEXHLevel0X 8 2 2" xfId="4363" xr:uid="{00000000-0005-0000-0000-0000FB4D0000}"/>
    <cellStyle name="SAPBEXHLevel0X 8 2 2 10" xfId="46091" xr:uid="{91B9DEE3-44D1-4376-83BB-2B54B14F46FD}"/>
    <cellStyle name="SAPBEXHLevel0X 8 2 2 11" xfId="48409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4" xr:uid="{1C2C0865-B943-4814-B0F3-C7CB8F6C68C5}"/>
    <cellStyle name="SAPBEXHLevel0X 8 2 2 9" xfId="43901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1" xr:uid="{49031793-6DF4-451B-B6F4-4BCBA3D49C58}"/>
    <cellStyle name="SAPBEXHLevel0X 8 2 9" xfId="42682" xr:uid="{FE2975F8-939A-4DBB-8C13-816B96887B95}"/>
    <cellStyle name="SAPBEXHLevel0X 8 3" xfId="4364" xr:uid="{00000000-0005-0000-0000-0000124E0000}"/>
    <cellStyle name="SAPBEXHLevel0X 8 3 10" xfId="46090" xr:uid="{EDCCF04A-B67A-4460-B04C-2C2193F65C8E}"/>
    <cellStyle name="SAPBEXHLevel0X 8 3 11" xfId="48408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5" xr:uid="{D6CE90D2-F4BF-4F2B-91B5-B5CDEF6C3D50}"/>
    <cellStyle name="SAPBEXHLevel0X 8 3 9" xfId="43900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2" xr:uid="{620A1FFD-968C-4469-8952-84B0429AACA0}"/>
    <cellStyle name="SAPBEXHLevel0X 9" xfId="1863" xr:uid="{00000000-0005-0000-0000-0000294E0000}"/>
    <cellStyle name="SAPBEXHLevel0X 9 10" xfId="42683" xr:uid="{9EB07D0C-4CF6-4EBE-A265-BCC7C43A62C0}"/>
    <cellStyle name="SAPBEXHLevel0X 9 11" xfId="40229" xr:uid="{A0822D47-3FED-429F-9EC5-335477714E8B}"/>
    <cellStyle name="SAPBEXHLevel0X 9 12" xfId="47202" xr:uid="{C27DB3B8-8D47-4B40-B8BE-87A0A1D102F3}"/>
    <cellStyle name="SAPBEXHLevel0X 9 2" xfId="3157" xr:uid="{00000000-0005-0000-0000-00002A4E0000}"/>
    <cellStyle name="SAPBEXHLevel0X 9 2 10" xfId="40228" xr:uid="{F8DE0FCF-5D41-4D2D-8108-2A49FCFC8C22}"/>
    <cellStyle name="SAPBEXHLevel0X 9 2 11" xfId="47203" xr:uid="{7FED5B71-9AF6-4E39-8657-E775793F76AA}"/>
    <cellStyle name="SAPBEXHLevel0X 9 2 2" xfId="4361" xr:uid="{00000000-0005-0000-0000-00002B4E0000}"/>
    <cellStyle name="SAPBEXHLevel0X 9 2 2 10" xfId="46093" xr:uid="{C201B24D-78D2-4C1B-93C6-9D84979E9446}"/>
    <cellStyle name="SAPBEXHLevel0X 9 2 2 11" xfId="48411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2" xr:uid="{442B24B7-FD36-43FE-ADE4-CA50CC8646B1}"/>
    <cellStyle name="SAPBEXHLevel0X 9 2 2 9" xfId="43903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9" xr:uid="{8F142966-F11F-4BB4-AA4B-692BF5174A97}"/>
    <cellStyle name="SAPBEXHLevel0X 9 2 9" xfId="42684" xr:uid="{5400A9DC-B42E-4293-A995-5F21A673E164}"/>
    <cellStyle name="SAPBEXHLevel0X 9 3" xfId="4362" xr:uid="{00000000-0005-0000-0000-0000424E0000}"/>
    <cellStyle name="SAPBEXHLevel0X 9 3 10" xfId="46092" xr:uid="{90EA5566-BE41-450D-B219-B9431B3CE081}"/>
    <cellStyle name="SAPBEXHLevel0X 9 3 11" xfId="48410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3" xr:uid="{5AB27CA6-6275-47D5-904E-CB47FD963205}"/>
    <cellStyle name="SAPBEXHLevel0X 9 3 9" xfId="43902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80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7" xr:uid="{A910ADE3-9969-4080-80FF-E0B05F252D92}"/>
    <cellStyle name="SAPBEXHLevel1 10 13" xfId="42685" xr:uid="{A5CCB8D3-EEEF-4496-8EC7-0FD685CD1BA3}"/>
    <cellStyle name="SAPBEXHLevel1 10 14" xfId="42133" xr:uid="{A78E5987-1C37-41A9-BF72-386B1ADB4F8A}"/>
    <cellStyle name="SAPBEXHLevel1 10 15" xfId="47204" xr:uid="{0C182646-9CE7-42D9-AA65-6B6A3F0FD0EA}"/>
    <cellStyle name="SAPBEXHLevel1 10 2" xfId="3159" xr:uid="{00000000-0005-0000-0000-00005E4E0000}"/>
    <cellStyle name="SAPBEXHLevel1 10 2 10" xfId="42134" xr:uid="{60965DF2-29D8-4AE3-A0EE-C4B4069C52E1}"/>
    <cellStyle name="SAPBEXHLevel1 10 2 11" xfId="47205" xr:uid="{7A680277-4721-4985-96E4-EA30E0DB13F2}"/>
    <cellStyle name="SAPBEXHLevel1 10 2 2" xfId="4359" xr:uid="{00000000-0005-0000-0000-00005F4E0000}"/>
    <cellStyle name="SAPBEXHLevel1 10 2 2 10" xfId="46095" xr:uid="{E503AAF9-7AC1-40A5-95CB-ABBE483AE39B}"/>
    <cellStyle name="SAPBEXHLevel1 10 2 2 11" xfId="48413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3" xr:uid="{60C40F93-658B-48F9-98E6-10A30A261E2F}"/>
    <cellStyle name="SAPBEXHLevel1 10 2 2 9" xfId="43905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8" xr:uid="{4C1CB2C2-6AB0-40CD-95F2-C8A6C9A6E9A7}"/>
    <cellStyle name="SAPBEXHLevel1 10 2 9" xfId="42686" xr:uid="{AC7F8F10-D7C0-411C-9A87-B31482F3AC00}"/>
    <cellStyle name="SAPBEXHLevel1 10 3" xfId="3158" xr:uid="{00000000-0005-0000-0000-0000764E0000}"/>
    <cellStyle name="SAPBEXHLevel1 10 3 10" xfId="43904" xr:uid="{6E6D992B-106B-4539-ABA6-9B158BFD5EFD}"/>
    <cellStyle name="SAPBEXHLevel1 10 3 11" xfId="46094" xr:uid="{44D72365-65E0-41D4-BBE2-96518F178C34}"/>
    <cellStyle name="SAPBEXHLevel1 10 3 12" xfId="48412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1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7" xr:uid="{E8DB60B6-C20E-4A7D-B73D-D9365CC90CE0}"/>
    <cellStyle name="SAPBEXHLevel1 11 11" xfId="42135" xr:uid="{F05B92E0-6B21-4ADD-8562-9E67E578C0B3}"/>
    <cellStyle name="SAPBEXHLevel1 11 12" xfId="47206" xr:uid="{E0CD48A7-FD07-4CBC-9AC7-05FCAD6AEBAF}"/>
    <cellStyle name="SAPBEXHLevel1 11 2" xfId="3161" xr:uid="{00000000-0005-0000-0000-0000984E0000}"/>
    <cellStyle name="SAPBEXHLevel1 11 2 10" xfId="42136" xr:uid="{C03CD897-4D1F-461D-88D8-68294616E9DE}"/>
    <cellStyle name="SAPBEXHLevel1 11 2 11" xfId="47207" xr:uid="{5CB132C5-4BD2-425F-8A96-B6256F0F967D}"/>
    <cellStyle name="SAPBEXHLevel1 11 2 2" xfId="4357" xr:uid="{00000000-0005-0000-0000-0000994E0000}"/>
    <cellStyle name="SAPBEXHLevel1 11 2 2 10" xfId="46097" xr:uid="{61267A07-C140-42B3-9EF7-22FBCC442F1B}"/>
    <cellStyle name="SAPBEXHLevel1 11 2 2 11" xfId="48415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1" xr:uid="{2DCD0550-72AB-4804-9584-0D5F43838EC5}"/>
    <cellStyle name="SAPBEXHLevel1 11 2 2 9" xfId="43907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6" xr:uid="{94CA4D8E-6B4F-4DE4-BC1A-F13443EFF30C}"/>
    <cellStyle name="SAPBEXHLevel1 11 2 9" xfId="42688" xr:uid="{2716A365-DCF5-4B7A-B8F6-F6E47B8CB36F}"/>
    <cellStyle name="SAPBEXHLevel1 11 3" xfId="4358" xr:uid="{00000000-0005-0000-0000-0000B04E0000}"/>
    <cellStyle name="SAPBEXHLevel1 11 3 10" xfId="46096" xr:uid="{72AC68AA-E3C2-4EB6-9521-2FF06B424358}"/>
    <cellStyle name="SAPBEXHLevel1 11 3 11" xfId="48414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2" xr:uid="{05A4627C-3A78-49E9-A9C2-04C7DD20AF7B}"/>
    <cellStyle name="SAPBEXHLevel1 11 3 9" xfId="43906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3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7" xr:uid="{F330421C-A695-4B29-A50C-70084FCADEB9}"/>
    <cellStyle name="SAPBEXHLevel1 12 11" xfId="47208" xr:uid="{E0A57E7A-D5C6-4524-BFD7-3E706E769670}"/>
    <cellStyle name="SAPBEXHLevel1 12 2" xfId="4356" xr:uid="{00000000-0005-0000-0000-0000C94E0000}"/>
    <cellStyle name="SAPBEXHLevel1 12 2 10" xfId="46098" xr:uid="{EB9BBC98-C5FE-466C-B394-06ED12BCEFC8}"/>
    <cellStyle name="SAPBEXHLevel1 12 2 11" xfId="48416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10" xr:uid="{FDA1099A-AA44-4830-87B7-17917E5925C8}"/>
    <cellStyle name="SAPBEXHLevel1 12 2 9" xfId="43908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5" xr:uid="{EE4E7119-771D-4234-927E-DAE814347B6C}"/>
    <cellStyle name="SAPBEXHLevel1 12 9" xfId="42689" xr:uid="{A5E92A3A-A823-4DE8-B3AA-6F7EE23882A6}"/>
    <cellStyle name="SAPBEXHLevel1 13" xfId="3164" xr:uid="{00000000-0005-0000-0000-0000E04E0000}"/>
    <cellStyle name="SAPBEXHLevel1 13 10" xfId="42138" xr:uid="{E4CA99A9-BC07-44B8-ABE3-6DB4F3D52C3B}"/>
    <cellStyle name="SAPBEXHLevel1 13 11" xfId="47209" xr:uid="{40AF8477-F564-45CD-A25B-961F306DF276}"/>
    <cellStyle name="SAPBEXHLevel1 13 2" xfId="4355" xr:uid="{00000000-0005-0000-0000-0000E14E0000}"/>
    <cellStyle name="SAPBEXHLevel1 13 2 10" xfId="46099" xr:uid="{6B95E447-6A5A-46ED-BE23-86A9285B8FCE}"/>
    <cellStyle name="SAPBEXHLevel1 13 2 11" xfId="48417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9" xr:uid="{08601778-ACB3-42BF-AE7B-0990BC4CBFEF}"/>
    <cellStyle name="SAPBEXHLevel1 13 2 9" xfId="43909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8" xr:uid="{1AADC2C7-EA3E-4604-B353-400BF527ACEF}"/>
    <cellStyle name="SAPBEXHLevel1 13 9" xfId="42690" xr:uid="{C838973F-9E57-46F1-A0F1-F7E05072EF95}"/>
    <cellStyle name="SAPBEXHLevel1 14" xfId="3165" xr:uid="{00000000-0005-0000-0000-0000F84E0000}"/>
    <cellStyle name="SAPBEXHLevel1 14 10" xfId="42139" xr:uid="{CB13DA08-0320-444E-8FF1-112B376C564A}"/>
    <cellStyle name="SAPBEXHLevel1 14 11" xfId="47210" xr:uid="{DB65A6AE-A8A0-4F49-BBC5-A87DA174E199}"/>
    <cellStyle name="SAPBEXHLevel1 14 2" xfId="4354" xr:uid="{00000000-0005-0000-0000-0000F94E0000}"/>
    <cellStyle name="SAPBEXHLevel1 14 2 10" xfId="46100" xr:uid="{C3BD4E7D-57CC-4524-AE75-C4FBFF24C58D}"/>
    <cellStyle name="SAPBEXHLevel1 14 2 11" xfId="48418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8" xr:uid="{10E4BD1E-7FBC-4205-AE5B-BF830B77C328}"/>
    <cellStyle name="SAPBEXHLevel1 14 2 9" xfId="43910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8" xr:uid="{0DCE877C-8078-42DD-A1EA-69B3EE07D007}"/>
    <cellStyle name="SAPBEXHLevel1 14 9" xfId="42691" xr:uid="{F52287EC-5E82-424D-B980-F61B7F4CB0BF}"/>
    <cellStyle name="SAPBEXHLevel1 15" xfId="3166" xr:uid="{00000000-0005-0000-0000-0000104F0000}"/>
    <cellStyle name="SAPBEXHLevel1 15 10" xfId="42140" xr:uid="{3AABBBF5-1839-41D3-815C-0EF0F0A31A45}"/>
    <cellStyle name="SAPBEXHLevel1 15 11" xfId="47211" xr:uid="{4553D768-4A65-4115-B6D9-D1F7611EBD31}"/>
    <cellStyle name="SAPBEXHLevel1 15 2" xfId="4353" xr:uid="{00000000-0005-0000-0000-0000114F0000}"/>
    <cellStyle name="SAPBEXHLevel1 15 2 10" xfId="46101" xr:uid="{964467FB-F5C0-4EF3-8AD0-D721C8B8F6B0}"/>
    <cellStyle name="SAPBEXHLevel1 15 2 11" xfId="48419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7" xr:uid="{78F5A08B-C295-49AC-BD90-B97BDED1C176}"/>
    <cellStyle name="SAPBEXHLevel1 15 2 9" xfId="43911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7" xr:uid="{FAE465CE-238D-40FA-BEC6-423359552944}"/>
    <cellStyle name="SAPBEXHLevel1 15 9" xfId="42692" xr:uid="{8EC9E708-7F38-4C96-B526-65AD46605C98}"/>
    <cellStyle name="SAPBEXHLevel1 16" xfId="3167" xr:uid="{00000000-0005-0000-0000-0000284F0000}"/>
    <cellStyle name="SAPBEXHLevel1 16 10" xfId="41959" xr:uid="{2D89AD69-3E3B-412F-BC25-A348B9741284}"/>
    <cellStyle name="SAPBEXHLevel1 16 11" xfId="47212" xr:uid="{7C16406C-0477-4FA1-A65E-84BFF1049EB8}"/>
    <cellStyle name="SAPBEXHLevel1 16 2" xfId="4352" xr:uid="{00000000-0005-0000-0000-0000294F0000}"/>
    <cellStyle name="SAPBEXHLevel1 16 2 10" xfId="46102" xr:uid="{D73AAD8A-BFF5-4A16-B3B9-4C2092DA9777}"/>
    <cellStyle name="SAPBEXHLevel1 16 2 11" xfId="48420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6" xr:uid="{9894790B-6CC5-4A27-B7A7-7810E9B8514A}"/>
    <cellStyle name="SAPBEXHLevel1 16 2 9" xfId="43912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4" xr:uid="{14B78944-27A8-44D3-B505-2204C82581B4}"/>
    <cellStyle name="SAPBEXHLevel1 16 9" xfId="42693" xr:uid="{95836190-94A5-453F-BEED-7BDE37D02B32}"/>
    <cellStyle name="SAPBEXHLevel1 17" xfId="3168" xr:uid="{00000000-0005-0000-0000-0000404F0000}"/>
    <cellStyle name="SAPBEXHLevel1 17 10" xfId="42141" xr:uid="{2C9A65EF-75F7-4C8B-A92F-BC9AC26C5469}"/>
    <cellStyle name="SAPBEXHLevel1 17 11" xfId="47213" xr:uid="{A5DAC8E2-D90F-419F-926D-0DF48082E869}"/>
    <cellStyle name="SAPBEXHLevel1 17 2" xfId="4351" xr:uid="{00000000-0005-0000-0000-0000414F0000}"/>
    <cellStyle name="SAPBEXHLevel1 17 2 10" xfId="46103" xr:uid="{DEFF4E7B-8C6F-4F4A-8C8C-A41A180AAB98}"/>
    <cellStyle name="SAPBEXHLevel1 17 2 11" xfId="48421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5" xr:uid="{94F5BE5B-E5DA-4717-A4F6-368004C27B5A}"/>
    <cellStyle name="SAPBEXHLevel1 17 2 9" xfId="43913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6" xr:uid="{63B5DECC-84F7-47F9-987B-A4FD068E4B55}"/>
    <cellStyle name="SAPBEXHLevel1 17 9" xfId="42694" xr:uid="{12E8381B-5355-4ADA-90B2-F653567BCC3D}"/>
    <cellStyle name="SAPBEXHLevel1 18" xfId="3169" xr:uid="{00000000-0005-0000-0000-0000584F0000}"/>
    <cellStyle name="SAPBEXHLevel1 18 10" xfId="42142" xr:uid="{C35B2E52-1936-489F-AF39-E482B6F5F767}"/>
    <cellStyle name="SAPBEXHLevel1 18 11" xfId="47214" xr:uid="{8C8C7A30-6CFB-48BC-912E-86AA349368BC}"/>
    <cellStyle name="SAPBEXHLevel1 18 2" xfId="4350" xr:uid="{00000000-0005-0000-0000-0000594F0000}"/>
    <cellStyle name="SAPBEXHLevel1 18 2 10" xfId="46104" xr:uid="{248C9837-A78E-451F-BC4F-D9B041B50F1A}"/>
    <cellStyle name="SAPBEXHLevel1 18 2 11" xfId="48422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4" xr:uid="{A49F4184-E3F7-4D6A-B41A-16228F6E4001}"/>
    <cellStyle name="SAPBEXHLevel1 18 2 9" xfId="43914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7" xr:uid="{61205725-FE04-41AA-B416-A813D2B0770D}"/>
    <cellStyle name="SAPBEXHLevel1 18 9" xfId="42695" xr:uid="{A33540B2-E10D-4DAF-833B-6146513A6D48}"/>
    <cellStyle name="SAPBEXHLevel1 19" xfId="3170" xr:uid="{00000000-0005-0000-0000-0000704F0000}"/>
    <cellStyle name="SAPBEXHLevel1 19 10" xfId="42143" xr:uid="{88D16038-EF45-4C3B-9EA2-EE22FDDBBC4D}"/>
    <cellStyle name="SAPBEXHLevel1 19 11" xfId="47215" xr:uid="{E8FBF36F-3532-4AE7-A548-127B3B268D57}"/>
    <cellStyle name="SAPBEXHLevel1 19 2" xfId="4349" xr:uid="{00000000-0005-0000-0000-0000714F0000}"/>
    <cellStyle name="SAPBEXHLevel1 19 2 10" xfId="46105" xr:uid="{909DA191-B7B4-4BC5-82B5-79B8B8921D09}"/>
    <cellStyle name="SAPBEXHLevel1 19 2 11" xfId="48423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3" xr:uid="{9C61D6BF-9822-4397-8331-0BFF568BE9FD}"/>
    <cellStyle name="SAPBEXHLevel1 19 2 9" xfId="43915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5" xr:uid="{4F63AE35-979C-494E-8EF9-2D07A7DA1255}"/>
    <cellStyle name="SAPBEXHLevel1 19 9" xfId="42696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4" xr:uid="{67DE28D8-64E1-447A-B7B2-22FE58A70434}"/>
    <cellStyle name="SAPBEXHLevel1 2 10 11" xfId="47216" xr:uid="{9B143547-F433-4D5D-970E-2D296342B01A}"/>
    <cellStyle name="SAPBEXHLevel1 2 10 2" xfId="4347" xr:uid="{00000000-0005-0000-0000-00008A4F0000}"/>
    <cellStyle name="SAPBEXHLevel1 2 10 2 10" xfId="46106" xr:uid="{36615CB8-7088-4605-8BE5-55418A48A29C}"/>
    <cellStyle name="SAPBEXHLevel1 2 10 2 11" xfId="48424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2" xr:uid="{454956A9-31BE-451D-AF24-79FA1E3B3575}"/>
    <cellStyle name="SAPBEXHLevel1 2 10 2 9" xfId="43916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6" xr:uid="{ADB549A7-2855-4486-A7A4-EBD76C6D5BE0}"/>
    <cellStyle name="SAPBEXHLevel1 2 10 9" xfId="42697" xr:uid="{C0DB175C-684C-437F-BD99-F82F8FE022CD}"/>
    <cellStyle name="SAPBEXHLevel1 2 11" xfId="3173" xr:uid="{00000000-0005-0000-0000-0000A14F0000}"/>
    <cellStyle name="SAPBEXHLevel1 2 11 10" xfId="42145" xr:uid="{E8674ACB-4290-4701-AB1F-126C477EEE6F}"/>
    <cellStyle name="SAPBEXHLevel1 2 11 11" xfId="47217" xr:uid="{F2B468FE-E69E-4AD9-89DB-29AF030B56AA}"/>
    <cellStyle name="SAPBEXHLevel1 2 11 2" xfId="4346" xr:uid="{00000000-0005-0000-0000-0000A24F0000}"/>
    <cellStyle name="SAPBEXHLevel1 2 11 2 10" xfId="46107" xr:uid="{81B018BB-7E18-4384-AF21-7386722D860E}"/>
    <cellStyle name="SAPBEXHLevel1 2 11 2 11" xfId="48425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1" xr:uid="{1735BB8C-E693-46FD-B997-FE3DC450FDBC}"/>
    <cellStyle name="SAPBEXHLevel1 2 11 2 9" xfId="43917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6" xr:uid="{22F25454-F6C9-4827-B370-4C86F37D2312}"/>
    <cellStyle name="SAPBEXHLevel1 2 11 9" xfId="42698" xr:uid="{30FDBB70-DD1D-46B7-97C1-1AADCEDB08F5}"/>
    <cellStyle name="SAPBEXHLevel1 2 12" xfId="3174" xr:uid="{00000000-0005-0000-0000-0000B94F0000}"/>
    <cellStyle name="SAPBEXHLevel1 2 12 10" xfId="42146" xr:uid="{9C1AC549-AAF9-4678-B977-882EC67DFEA4}"/>
    <cellStyle name="SAPBEXHLevel1 2 12 11" xfId="47218" xr:uid="{306B2B04-FE82-46E5-8FC8-EDDE6C3E7447}"/>
    <cellStyle name="SAPBEXHLevel1 2 12 2" xfId="4345" xr:uid="{00000000-0005-0000-0000-0000BA4F0000}"/>
    <cellStyle name="SAPBEXHLevel1 2 12 2 10" xfId="46108" xr:uid="{35323B4A-C933-4C85-9F7B-95BA276C282D}"/>
    <cellStyle name="SAPBEXHLevel1 2 12 2 11" xfId="48426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700" xr:uid="{ADAE2394-BF72-4F31-A444-974D6A2CE32C}"/>
    <cellStyle name="SAPBEXHLevel1 2 12 2 9" xfId="43918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5" xr:uid="{F6E6AAF9-0582-42B7-8A84-4F031CB089F2}"/>
    <cellStyle name="SAPBEXHLevel1 2 12 9" xfId="42699" xr:uid="{D81B7C62-71FD-4C42-9334-A0B9FC9A6381}"/>
    <cellStyle name="SAPBEXHLevel1 2 13" xfId="3175" xr:uid="{00000000-0005-0000-0000-0000D14F0000}"/>
    <cellStyle name="SAPBEXHLevel1 2 13 10" xfId="42147" xr:uid="{2D2A8EE9-F551-4943-9011-691E0B7E63FF}"/>
    <cellStyle name="SAPBEXHLevel1 2 13 11" xfId="47219" xr:uid="{CBDC7BB0-389B-41C8-B33B-C069F1F1ABE2}"/>
    <cellStyle name="SAPBEXHLevel1 2 13 2" xfId="3421" xr:uid="{00000000-0005-0000-0000-0000D24F0000}"/>
    <cellStyle name="SAPBEXHLevel1 2 13 2 10" xfId="46109" xr:uid="{EDFED561-F5CA-4700-BB63-47C71B025FAB}"/>
    <cellStyle name="SAPBEXHLevel1 2 13 2 11" xfId="48427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9" xr:uid="{FBDBB274-FBF9-4F77-A20E-3E77BAF8710C}"/>
    <cellStyle name="SAPBEXHLevel1 2 13 2 9" xfId="43919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3" xr:uid="{F60E8105-AC0D-4DCD-96BB-E8B146A45383}"/>
    <cellStyle name="SAPBEXHLevel1 2 13 9" xfId="42700" xr:uid="{9C8CA934-F3DF-4A6D-AE83-791DA08856C7}"/>
    <cellStyle name="SAPBEXHLevel1 2 14" xfId="3176" xr:uid="{00000000-0005-0000-0000-0000E94F0000}"/>
    <cellStyle name="SAPBEXHLevel1 2 14 10" xfId="42148" xr:uid="{8A3CB84B-006E-4FD6-9704-CD6925F58F12}"/>
    <cellStyle name="SAPBEXHLevel1 2 14 11" xfId="47220" xr:uid="{C28D8350-BF8D-430D-A402-7F4CFFA4CF4E}"/>
    <cellStyle name="SAPBEXHLevel1 2 14 2" xfId="3422" xr:uid="{00000000-0005-0000-0000-0000EA4F0000}"/>
    <cellStyle name="SAPBEXHLevel1 2 14 2 10" xfId="46110" xr:uid="{7552E7BB-B2B4-4A40-8F45-DD784C3418AB}"/>
    <cellStyle name="SAPBEXHLevel1 2 14 2 11" xfId="48428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8" xr:uid="{7F0FB6C1-E5AA-46DD-A91B-495520F915A0}"/>
    <cellStyle name="SAPBEXHLevel1 2 14 2 9" xfId="43920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4" xr:uid="{909F4435-4951-4948-9F4D-FEDEE6E095D3}"/>
    <cellStyle name="SAPBEXHLevel1 2 14 9" xfId="42701" xr:uid="{50BFDA0C-D1D7-48A1-97BA-EFB942435FEE}"/>
    <cellStyle name="SAPBEXHLevel1 2 15" xfId="3177" xr:uid="{00000000-0005-0000-0000-000001500000}"/>
    <cellStyle name="SAPBEXHLevel1 2 15 10" xfId="42149" xr:uid="{09D161C4-4C50-41BF-964D-E9AE22253C72}"/>
    <cellStyle name="SAPBEXHLevel1 2 15 11" xfId="47221" xr:uid="{EC91DDB3-6CEA-46D0-AACB-C57FEB4817F4}"/>
    <cellStyle name="SAPBEXHLevel1 2 15 2" xfId="4344" xr:uid="{00000000-0005-0000-0000-000002500000}"/>
    <cellStyle name="SAPBEXHLevel1 2 15 2 10" xfId="46111" xr:uid="{791EC0D9-9AEB-41F5-B7BF-E32D7084F726}"/>
    <cellStyle name="SAPBEXHLevel1 2 15 2 11" xfId="48429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7" xr:uid="{B295986E-3ADA-408B-B98D-42047676FDB1}"/>
    <cellStyle name="SAPBEXHLevel1 2 15 2 9" xfId="43921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4" xr:uid="{C6CC0547-C722-4D3E-89CB-396F2E5CDDBF}"/>
    <cellStyle name="SAPBEXHLevel1 2 15 9" xfId="42702" xr:uid="{B6435103-1843-461C-A0AB-36902391916F}"/>
    <cellStyle name="SAPBEXHLevel1 2 16" xfId="3178" xr:uid="{00000000-0005-0000-0000-000019500000}"/>
    <cellStyle name="SAPBEXHLevel1 2 16 10" xfId="42150" xr:uid="{A567DCDD-CC08-4A27-95E5-7B386412A030}"/>
    <cellStyle name="SAPBEXHLevel1 2 16 11" xfId="47222" xr:uid="{18B8F463-CF76-4CE3-83E2-74093DF4548D}"/>
    <cellStyle name="SAPBEXHLevel1 2 16 2" xfId="4343" xr:uid="{00000000-0005-0000-0000-00001A500000}"/>
    <cellStyle name="SAPBEXHLevel1 2 16 2 10" xfId="46112" xr:uid="{B09B2FE6-DD21-481E-8349-8699A5E58AB7}"/>
    <cellStyle name="SAPBEXHLevel1 2 16 2 11" xfId="48430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70" xr:uid="{114E1701-AA67-4A24-B2C8-F98C8F480C8B}"/>
    <cellStyle name="SAPBEXHLevel1 2 16 2 9" xfId="43922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3" xr:uid="{C44232D8-B404-43E3-9906-A7BFBF64175C}"/>
    <cellStyle name="SAPBEXHLevel1 2 16 9" xfId="42703" xr:uid="{E5E1A30A-2476-4EEB-8E02-0707B0BD2C26}"/>
    <cellStyle name="SAPBEXHLevel1 2 17" xfId="3171" xr:uid="{00000000-0005-0000-0000-000031500000}"/>
    <cellStyle name="SAPBEXHLevel1 2 17 10" xfId="38841" xr:uid="{AD029C08-9403-45C6-A443-B04D38C3F1F0}"/>
    <cellStyle name="SAPBEXHLevel1 2 17 11" xfId="43377" xr:uid="{532570A2-8500-49B9-A16A-320F75FB31DB}"/>
    <cellStyle name="SAPBEXHLevel1 2 17 12" xfId="45569" xr:uid="{B1FB69DB-F5AD-4C43-B336-BB58955F6041}"/>
    <cellStyle name="SAPBEXHLevel1 2 17 13" xfId="47889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1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3" xr:uid="{17F29028-6DFB-4D81-95C4-301F8FB772AF}"/>
    <cellStyle name="SAPBEXHLevel1 2 2 13" xfId="42704" xr:uid="{C5B56377-D697-42BB-AB8A-8C3E80E8F869}"/>
    <cellStyle name="SAPBEXHLevel1 2 2 14" xfId="40227" xr:uid="{AAAD0FF1-F9C6-4422-AFBD-F689CEA160AF}"/>
    <cellStyle name="SAPBEXHLevel1 2 2 15" xfId="47223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2" xr:uid="{7BC07152-8ECA-4B1F-805E-37A20E33BF91}"/>
    <cellStyle name="SAPBEXHLevel1 2 2 2 12" xfId="42705" xr:uid="{C17AB5B8-5409-492C-A4BC-6882CA7E5CA8}"/>
    <cellStyle name="SAPBEXHLevel1 2 2 2 13" xfId="42151" xr:uid="{50258660-DB36-453B-A62C-3345A965FD3E}"/>
    <cellStyle name="SAPBEXHLevel1 2 2 2 14" xfId="47224" xr:uid="{C9F4EF25-7A34-4465-A9FD-F6BEF866993D}"/>
    <cellStyle name="SAPBEXHLevel1 2 2 2 2" xfId="3180" xr:uid="{00000000-0005-0000-0000-000054500000}"/>
    <cellStyle name="SAPBEXHLevel1 2 2 2 2 10" xfId="38992" xr:uid="{33D13AE9-FED5-4157-BB2F-4814B68A47D4}"/>
    <cellStyle name="SAPBEXHLevel1 2 2 2 2 11" xfId="46716" xr:uid="{47067D23-63B4-4A34-957B-42B0408B5977}"/>
    <cellStyle name="SAPBEXHLevel1 2 2 2 2 12" xfId="49032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4" xr:uid="{A6C57CF9-D018-4803-8BE6-854B50858D74}"/>
    <cellStyle name="SAPBEXHLevel1 2 2 2 3" xfId="3445" xr:uid="{00000000-0005-0000-0000-000062500000}"/>
    <cellStyle name="SAPBEXHLevel1 2 2 2 3 10" xfId="46114" xr:uid="{19D586B7-B145-4AA3-A8A8-ED53437B65F9}"/>
    <cellStyle name="SAPBEXHLevel1 2 2 2 3 11" xfId="48432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5" xr:uid="{61D9FA26-D3E0-4411-A132-D2249D5BC25F}"/>
    <cellStyle name="SAPBEXHLevel1 2 2 2 3 9" xfId="43924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3" xr:uid="{2C60B242-BA07-41A2-AE8D-D2662D6E0358}"/>
    <cellStyle name="SAPBEXHLevel1 2 2 3 11" xfId="46715" xr:uid="{F05F58CD-71EF-4D50-912D-DEE069107782}"/>
    <cellStyle name="SAPBEXHLevel1 2 2 3 12" xfId="49031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3" xr:uid="{8449F43A-0C69-4D1B-A3D6-6358B2478306}"/>
    <cellStyle name="SAPBEXHLevel1 2 2 4" xfId="4342" xr:uid="{00000000-0005-0000-0000-000089500000}"/>
    <cellStyle name="SAPBEXHLevel1 2 2 4 10" xfId="46113" xr:uid="{DCED42D1-062B-4EB4-AE21-1B217BA55092}"/>
    <cellStyle name="SAPBEXHLevel1 2 2 4 11" xfId="48431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6" xr:uid="{E4F16DF4-4DAD-4732-9AD5-A287A6199CE5}"/>
    <cellStyle name="SAPBEXHLevel1 2 2 4 9" xfId="43923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200" xr:uid="{03EDC98E-3C48-4C10-B517-2FD8151417DC}"/>
    <cellStyle name="SAPBEXHLevel1 2 28" xfId="40246" xr:uid="{78052810-C84B-4AAF-AA36-ED0354B4DD13}"/>
    <cellStyle name="SAPBEXHLevel1 2 29" xfId="44540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2" xr:uid="{FB59AD85-08B7-4E8F-878E-FE6A49C9C185}"/>
    <cellStyle name="SAPBEXHLevel1 2 3 13" xfId="42706" xr:uid="{22F8D288-46E0-4F59-A46F-C5CC28BB61DC}"/>
    <cellStyle name="SAPBEXHLevel1 2 3 14" xfId="42152" xr:uid="{BC78F934-613A-4EC5-865A-E0A0088786A3}"/>
    <cellStyle name="SAPBEXHLevel1 2 3 15" xfId="47225" xr:uid="{86A1F8DF-0F08-4A3E-A4D7-13EE8BE7047B}"/>
    <cellStyle name="SAPBEXHLevel1 2 3 2" xfId="3182" xr:uid="{00000000-0005-0000-0000-0000AA500000}"/>
    <cellStyle name="SAPBEXHLevel1 2 3 2 10" xfId="42153" xr:uid="{E05E3949-A254-4FC4-850A-B0BEE11B0D3A}"/>
    <cellStyle name="SAPBEXHLevel1 2 3 2 11" xfId="47226" xr:uid="{96BE42B8-7AF7-4CCE-A9E1-1A50F1A4872D}"/>
    <cellStyle name="SAPBEXHLevel1 2 3 2 2" xfId="4340" xr:uid="{00000000-0005-0000-0000-0000AB500000}"/>
    <cellStyle name="SAPBEXHLevel1 2 3 2 2 10" xfId="46116" xr:uid="{20528A01-47F4-4E1B-BAFB-BFCB54C2345F}"/>
    <cellStyle name="SAPBEXHLevel1 2 3 2 2 11" xfId="48434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3" xr:uid="{9418EFFA-12DC-4739-8FDE-4AD76D00A46C}"/>
    <cellStyle name="SAPBEXHLevel1 2 3 2 2 9" xfId="43926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2" xr:uid="{EA07993A-F430-42CA-AD05-FBAF2F9AE7CF}"/>
    <cellStyle name="SAPBEXHLevel1 2 3 2 9" xfId="42707" xr:uid="{E9A6D197-C9C8-4753-820E-279EC0FBA214}"/>
    <cellStyle name="SAPBEXHLevel1 2 3 3" xfId="3181" xr:uid="{00000000-0005-0000-0000-0000C2500000}"/>
    <cellStyle name="SAPBEXHLevel1 2 3 3 10" xfId="43925" xr:uid="{D84E8B62-9315-40D8-A683-04F5A660422D}"/>
    <cellStyle name="SAPBEXHLevel1 2 3 3 11" xfId="46115" xr:uid="{0E096004-A00B-4948-A1F0-B7FEF92BD045}"/>
    <cellStyle name="SAPBEXHLevel1 2 3 3 12" xfId="48433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4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4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1" xr:uid="{8503AFD1-A8AC-4C11-8A9D-AF35A4D2003E}"/>
    <cellStyle name="SAPBEXHLevel1 2 4 13" xfId="42708" xr:uid="{798CE1AD-6E9B-4F0E-BE16-3AA8CCEFA4F6}"/>
    <cellStyle name="SAPBEXHLevel1 2 4 14" xfId="42154" xr:uid="{B7A553FD-B852-4DAB-B926-438FA6318ACD}"/>
    <cellStyle name="SAPBEXHLevel1 2 4 15" xfId="47227" xr:uid="{7EF9579D-6855-434C-9AA7-0874129886B4}"/>
    <cellStyle name="SAPBEXHLevel1 2 4 2" xfId="3184" xr:uid="{00000000-0005-0000-0000-0000E6500000}"/>
    <cellStyle name="SAPBEXHLevel1 2 4 2 10" xfId="42155" xr:uid="{59A77312-8430-4B19-8776-B267DE3F8610}"/>
    <cellStyle name="SAPBEXHLevel1 2 4 2 11" xfId="47228" xr:uid="{18C4511C-3C41-497C-BC38-62FADEDED14B}"/>
    <cellStyle name="SAPBEXHLevel1 2 4 2 2" xfId="4338" xr:uid="{00000000-0005-0000-0000-0000E7500000}"/>
    <cellStyle name="SAPBEXHLevel1 2 4 2 2 10" xfId="46118" xr:uid="{CFCAD66A-429B-4332-ACBE-70166C3E747B}"/>
    <cellStyle name="SAPBEXHLevel1 2 4 2 2 11" xfId="48436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1" xr:uid="{1E5882C3-E651-4E67-A56D-414DAE344AE3}"/>
    <cellStyle name="SAPBEXHLevel1 2 4 2 2 9" xfId="43928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1" xr:uid="{FDF443FC-83D1-4136-A3E3-068678388BA5}"/>
    <cellStyle name="SAPBEXHLevel1 2 4 2 9" xfId="42709" xr:uid="{8C887E2E-AF01-4C97-8272-54CE2FA0C3F3}"/>
    <cellStyle name="SAPBEXHLevel1 2 4 3" xfId="3183" xr:uid="{00000000-0005-0000-0000-0000FE500000}"/>
    <cellStyle name="SAPBEXHLevel1 2 4 3 10" xfId="43927" xr:uid="{CBB25183-F948-438C-BD66-7D2D5905DC22}"/>
    <cellStyle name="SAPBEXHLevel1 2 4 3 11" xfId="46117" xr:uid="{9F99BF18-ECCF-4AE4-9E7C-7EEF115B5AA4}"/>
    <cellStyle name="SAPBEXHLevel1 2 4 3 12" xfId="48435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2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10" xr:uid="{9CFD77D2-E590-4682-ADB7-07C0F3984978}"/>
    <cellStyle name="SAPBEXHLevel1 2 5 11" xfId="42156" xr:uid="{97096F33-9B95-435A-8865-C087B02C3586}"/>
    <cellStyle name="SAPBEXHLevel1 2 5 12" xfId="47229" xr:uid="{A8288BC1-00E6-4BAA-8042-7EE55989DC49}"/>
    <cellStyle name="SAPBEXHLevel1 2 5 2" xfId="3186" xr:uid="{00000000-0005-0000-0000-000020510000}"/>
    <cellStyle name="SAPBEXHLevel1 2 5 2 10" xfId="42157" xr:uid="{C4018DB0-A46B-4B85-9163-63F81E7F157E}"/>
    <cellStyle name="SAPBEXHLevel1 2 5 2 11" xfId="47230" xr:uid="{BDFC4152-111F-4612-AEDD-440B4F07884A}"/>
    <cellStyle name="SAPBEXHLevel1 2 5 2 2" xfId="4336" xr:uid="{00000000-0005-0000-0000-000021510000}"/>
    <cellStyle name="SAPBEXHLevel1 2 5 2 2 10" xfId="46120" xr:uid="{8B02C308-DAFD-4E07-83BD-6EE3A3A5CA3C}"/>
    <cellStyle name="SAPBEXHLevel1 2 5 2 2 11" xfId="48438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9" xr:uid="{931D958C-16EC-40CF-93AC-B96B2114EE2C}"/>
    <cellStyle name="SAPBEXHLevel1 2 5 2 2 9" xfId="43930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700" xr:uid="{D94907AA-FD04-4B0C-9179-6F2D198C6EE5}"/>
    <cellStyle name="SAPBEXHLevel1 2 5 2 9" xfId="42711" xr:uid="{1FBAB42E-9F4B-4B61-8878-2E6C5197A5EB}"/>
    <cellStyle name="SAPBEXHLevel1 2 5 3" xfId="4337" xr:uid="{00000000-0005-0000-0000-000038510000}"/>
    <cellStyle name="SAPBEXHLevel1 2 5 3 10" xfId="46119" xr:uid="{106FB778-B46C-49B4-8FB9-DA3EA0C487AA}"/>
    <cellStyle name="SAPBEXHLevel1 2 5 3 11" xfId="48437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90" xr:uid="{A6DD4D84-131F-4FB2-AA6D-425C310530C2}"/>
    <cellStyle name="SAPBEXHLevel1 2 5 3 9" xfId="43929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4" xr:uid="{93B95BF8-4E8B-40E6-AA9B-8C7A9FE3B139}"/>
    <cellStyle name="SAPBEXHLevel1 2 6" xfId="3187" xr:uid="{00000000-0005-0000-0000-00004F510000}"/>
    <cellStyle name="SAPBEXHLevel1 2 6 10" xfId="42712" xr:uid="{BAAF18E2-2271-48B8-8FF7-068C21E8E294}"/>
    <cellStyle name="SAPBEXHLevel1 2 6 11" xfId="42158" xr:uid="{D225EBA1-A6B4-4574-A3DA-B45DB1295AC2}"/>
    <cellStyle name="SAPBEXHLevel1 2 6 12" xfId="47231" xr:uid="{CDF7476F-8C3B-4675-A4A5-A3448513480B}"/>
    <cellStyle name="SAPBEXHLevel1 2 6 2" xfId="3188" xr:uid="{00000000-0005-0000-0000-000050510000}"/>
    <cellStyle name="SAPBEXHLevel1 2 6 2 10" xfId="42159" xr:uid="{E1F7CDF4-3665-43A1-AB64-BB55CF23483B}"/>
    <cellStyle name="SAPBEXHLevel1 2 6 2 11" xfId="47232" xr:uid="{836FB95F-E69E-44E2-A146-2F0BAAE97F7B}"/>
    <cellStyle name="SAPBEXHLevel1 2 6 2 2" xfId="4334" xr:uid="{00000000-0005-0000-0000-000051510000}"/>
    <cellStyle name="SAPBEXHLevel1 2 6 2 2 10" xfId="46122" xr:uid="{C70A20DB-0896-4726-A947-DEB82136F9A3}"/>
    <cellStyle name="SAPBEXHLevel1 2 6 2 2 11" xfId="48440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7" xr:uid="{4AAB0D21-3CAF-4C71-B369-EC4DF03CA10C}"/>
    <cellStyle name="SAPBEXHLevel1 2 6 2 2 9" xfId="43932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6" xr:uid="{B21BDBB1-E833-4B0C-8F2A-A2E6945F0C17}"/>
    <cellStyle name="SAPBEXHLevel1 2 6 2 9" xfId="42713" xr:uid="{7E562467-DB17-42D6-831A-FAD6336D5D72}"/>
    <cellStyle name="SAPBEXHLevel1 2 6 3" xfId="4335" xr:uid="{00000000-0005-0000-0000-000068510000}"/>
    <cellStyle name="SAPBEXHLevel1 2 6 3 10" xfId="46121" xr:uid="{A66C020E-EF94-4E03-9D13-03F9E97D7AB4}"/>
    <cellStyle name="SAPBEXHLevel1 2 6 3 11" xfId="48439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8" xr:uid="{90CC720D-2E44-483E-8AE6-D13DC0F17E06}"/>
    <cellStyle name="SAPBEXHLevel1 2 6 3 9" xfId="43931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60" xr:uid="{97E60345-D259-4C38-AA81-3AD29F99BD5F}"/>
    <cellStyle name="SAPBEXHLevel1 2 7" xfId="3189" xr:uid="{00000000-0005-0000-0000-00007F510000}"/>
    <cellStyle name="SAPBEXHLevel1 2 7 10" xfId="42714" xr:uid="{154B9BD2-4237-4C4D-AD40-A4322BB5A660}"/>
    <cellStyle name="SAPBEXHLevel1 2 7 11" xfId="42160" xr:uid="{E3276EC2-2ADC-45C4-B986-BFC6372D534F}"/>
    <cellStyle name="SAPBEXHLevel1 2 7 12" xfId="47233" xr:uid="{2B429184-A209-4030-A65C-8A430BF84141}"/>
    <cellStyle name="SAPBEXHLevel1 2 7 2" xfId="3190" xr:uid="{00000000-0005-0000-0000-000080510000}"/>
    <cellStyle name="SAPBEXHLevel1 2 7 2 10" xfId="42161" xr:uid="{E4B0B3AF-C3C0-4193-B3D4-E838CD877904}"/>
    <cellStyle name="SAPBEXHLevel1 2 7 2 11" xfId="47234" xr:uid="{763F87D9-4E8A-4EF3-B918-17495DAE58BB}"/>
    <cellStyle name="SAPBEXHLevel1 2 7 2 2" xfId="4332" xr:uid="{00000000-0005-0000-0000-000081510000}"/>
    <cellStyle name="SAPBEXHLevel1 2 7 2 2 10" xfId="46124" xr:uid="{E25A18FA-E456-4F8F-A8D1-136C1E73797A}"/>
    <cellStyle name="SAPBEXHLevel1 2 7 2 2 11" xfId="48442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9" xr:uid="{740B6BF5-2DD4-42C7-B9C7-F504B373934B}"/>
    <cellStyle name="SAPBEXHLevel1 2 7 2 2 9" xfId="43934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9" xr:uid="{746BA6EE-7219-4A48-B88B-CE0250B5A51B}"/>
    <cellStyle name="SAPBEXHLevel1 2 7 2 9" xfId="42715" xr:uid="{96B3747F-99FD-47A5-AC0C-1E92103099B5}"/>
    <cellStyle name="SAPBEXHLevel1 2 7 3" xfId="4333" xr:uid="{00000000-0005-0000-0000-000098510000}"/>
    <cellStyle name="SAPBEXHLevel1 2 7 3 10" xfId="46123" xr:uid="{5A1F6AF9-A95D-439A-8AC0-CE71F3A08E47}"/>
    <cellStyle name="SAPBEXHLevel1 2 7 3 11" xfId="48441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6" xr:uid="{46E4100B-C44D-45E3-8A5A-2D1519656936}"/>
    <cellStyle name="SAPBEXHLevel1 2 7 3 9" xfId="43933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9" xr:uid="{6C31B838-BE60-4C53-8D77-462BDBE60ED2}"/>
    <cellStyle name="SAPBEXHLevel1 2 8" xfId="3191" xr:uid="{00000000-0005-0000-0000-0000AF510000}"/>
    <cellStyle name="SAPBEXHLevel1 2 8 10" xfId="40226" xr:uid="{34EF069B-D9A3-4287-ABC5-C87244594D73}"/>
    <cellStyle name="SAPBEXHLevel1 2 8 11" xfId="47235" xr:uid="{7E08006E-C833-4745-82B8-5AD4865DCF31}"/>
    <cellStyle name="SAPBEXHLevel1 2 8 2" xfId="4331" xr:uid="{00000000-0005-0000-0000-0000B0510000}"/>
    <cellStyle name="SAPBEXHLevel1 2 8 2 10" xfId="46125" xr:uid="{DA0F5649-8394-4FB6-9DD5-B98EC9AB2F27}"/>
    <cellStyle name="SAPBEXHLevel1 2 8 2 11" xfId="48443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5" xr:uid="{56F61D78-8BAE-4DA4-A470-CD182438E1F3}"/>
    <cellStyle name="SAPBEXHLevel1 2 8 2 9" xfId="43935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2" xr:uid="{08CB55B3-727C-4B70-B370-D36AD1DF1EF5}"/>
    <cellStyle name="SAPBEXHLevel1 2 8 9" xfId="42716" xr:uid="{016D5537-F15F-4343-BC47-52A86DD1259F}"/>
    <cellStyle name="SAPBEXHLevel1 2 9" xfId="3192" xr:uid="{00000000-0005-0000-0000-0000C7510000}"/>
    <cellStyle name="SAPBEXHLevel1 2 9 10" xfId="42162" xr:uid="{39792FEA-96C9-4CE0-9355-D9EBA26F424A}"/>
    <cellStyle name="SAPBEXHLevel1 2 9 11" xfId="47236" xr:uid="{4750F900-6CDB-47D6-932B-51938ED940B2}"/>
    <cellStyle name="SAPBEXHLevel1 2 9 2" xfId="4330" xr:uid="{00000000-0005-0000-0000-0000C8510000}"/>
    <cellStyle name="SAPBEXHLevel1 2 9 2 10" xfId="46126" xr:uid="{0F6E1B1F-83D1-43C7-A1C5-19069ED7FEF6}"/>
    <cellStyle name="SAPBEXHLevel1 2 9 2 11" xfId="48444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4" xr:uid="{0AF69A24-6D7D-4E21-A153-BE0298E9BAE9}"/>
    <cellStyle name="SAPBEXHLevel1 2 9 2 9" xfId="43936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8" xr:uid="{397B7D7F-E8EC-4212-B640-AF0A02185C38}"/>
    <cellStyle name="SAPBEXHLevel1 2 9 9" xfId="42717" xr:uid="{E5DAFD02-E703-40FC-9A09-1DCD4E9F6F54}"/>
    <cellStyle name="SAPBEXHLevel1 20" xfId="3193" xr:uid="{00000000-0005-0000-0000-0000DF510000}"/>
    <cellStyle name="SAPBEXHLevel1 20 10" xfId="42163" xr:uid="{18B69A07-CB91-44F9-9265-A7FE53A2490A}"/>
    <cellStyle name="SAPBEXHLevel1 20 11" xfId="47237" xr:uid="{277BD5B4-6E3F-43A1-9639-6589EDDA35BA}"/>
    <cellStyle name="SAPBEXHLevel1 20 2" xfId="4329" xr:uid="{00000000-0005-0000-0000-0000E0510000}"/>
    <cellStyle name="SAPBEXHLevel1 20 2 10" xfId="46127" xr:uid="{4F1CD1AB-344B-4325-9C10-BC65432A9132}"/>
    <cellStyle name="SAPBEXHLevel1 20 2 11" xfId="48445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3" xr:uid="{DB47FD5D-FAD7-4D4C-B725-D67D1D8F74FA}"/>
    <cellStyle name="SAPBEXHLevel1 20 2 9" xfId="43937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8" xr:uid="{60DF8B3D-5AA0-41E5-B21A-6FB4FE97EB91}"/>
    <cellStyle name="SAPBEXHLevel1 20 9" xfId="42718" xr:uid="{6286ECB0-41F7-4B70-A9FB-3997A934DDBC}"/>
    <cellStyle name="SAPBEXHLevel1 21" xfId="4900" xr:uid="{00000000-0005-0000-0000-0000F7510000}"/>
    <cellStyle name="SAPBEXHLevel1 21 10" xfId="45507" xr:uid="{73385216-9898-4F38-AC2E-5DD2733EF0AC}"/>
    <cellStyle name="SAPBEXHLevel1 21 11" xfId="47829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9" xr:uid="{758D1937-BE01-43D2-BAA4-A24BE3E9F98C}"/>
    <cellStyle name="SAPBEXHLevel1 21 9" xfId="38885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2" xr:uid="{E452EE0C-913D-40BC-95FF-E480176DF6C7}"/>
    <cellStyle name="SAPBEXHLevel1 22 4" xfId="38840" xr:uid="{34F519FA-2FEC-437B-B68A-CA9233153889}"/>
    <cellStyle name="SAPBEXHLevel1 22 5" xfId="45570" xr:uid="{3A33719B-B698-4E8F-A6FD-6A525802B622}"/>
    <cellStyle name="SAPBEXHLevel1 22 6" xfId="47890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60" xr:uid="{87DE97CA-E5FF-4779-84A5-42C1D5E20FCE}"/>
    <cellStyle name="SAPBEXHLevel1 28" xfId="41336" xr:uid="{C9CB02E8-3C40-47C4-81EB-82AC86A3ADD2}"/>
    <cellStyle name="SAPBEXHLevel1 29" xfId="41138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4" xr:uid="{658320D4-6878-402F-BB5B-94C44CD7F228}"/>
    <cellStyle name="SAPBEXHLevel1 3 10 11" xfId="47238" xr:uid="{2E369056-2FB3-4EA3-BDA5-9908396C56B5}"/>
    <cellStyle name="SAPBEXHLevel1 3 10 2" xfId="4327" xr:uid="{00000000-0005-0000-0000-000010520000}"/>
    <cellStyle name="SAPBEXHLevel1 3 10 2 10" xfId="46128" xr:uid="{33382B5A-73DD-453D-8CF3-60E839ED1F23}"/>
    <cellStyle name="SAPBEXHLevel1 3 10 2 11" xfId="48446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2" xr:uid="{90BECFC6-5EFD-48A4-920C-7D5B8644BA9E}"/>
    <cellStyle name="SAPBEXHLevel1 3 10 2 9" xfId="43938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7" xr:uid="{E519130C-ABC9-4897-884B-4E90307C1AAA}"/>
    <cellStyle name="SAPBEXHLevel1 3 10 9" xfId="42719" xr:uid="{A2572513-1992-4782-A85F-ED3FA1F9150F}"/>
    <cellStyle name="SAPBEXHLevel1 3 11" xfId="3196" xr:uid="{00000000-0005-0000-0000-000027520000}"/>
    <cellStyle name="SAPBEXHLevel1 3 11 10" xfId="42165" xr:uid="{1CEC0792-D2AA-456D-97EC-3C6ED491EB10}"/>
    <cellStyle name="SAPBEXHLevel1 3 11 11" xfId="47239" xr:uid="{70E9160E-93EE-4905-8B8E-800F0DF9816B}"/>
    <cellStyle name="SAPBEXHLevel1 3 11 2" xfId="4326" xr:uid="{00000000-0005-0000-0000-000028520000}"/>
    <cellStyle name="SAPBEXHLevel1 3 11 2 10" xfId="46129" xr:uid="{984BBC66-67C4-4537-94E0-5965208A7A46}"/>
    <cellStyle name="SAPBEXHLevel1 3 11 2 11" xfId="48447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1" xr:uid="{78C61CAA-978C-4606-A8E5-0826DF16A9A5}"/>
    <cellStyle name="SAPBEXHLevel1 3 11 2 9" xfId="43939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7" xr:uid="{499C015F-436C-4661-8CFB-92EFF66B2890}"/>
    <cellStyle name="SAPBEXHLevel1 3 11 9" xfId="42720" xr:uid="{D4FA850B-62B5-48CB-99C4-3D2DFD1F38FE}"/>
    <cellStyle name="SAPBEXHLevel1 3 12" xfId="3197" xr:uid="{00000000-0005-0000-0000-00003F520000}"/>
    <cellStyle name="SAPBEXHLevel1 3 12 10" xfId="42166" xr:uid="{0AD0E9D8-B678-4C7D-BF53-D680319D0555}"/>
    <cellStyle name="SAPBEXHLevel1 3 12 11" xfId="47240" xr:uid="{133D45C9-E414-41AE-A990-3A35895E03A7}"/>
    <cellStyle name="SAPBEXHLevel1 3 12 2" xfId="4325" xr:uid="{00000000-0005-0000-0000-000040520000}"/>
    <cellStyle name="SAPBEXHLevel1 3 12 2 10" xfId="46130" xr:uid="{E662F327-92F7-4C4B-ACFD-069E458E20E7}"/>
    <cellStyle name="SAPBEXHLevel1 3 12 2 11" xfId="48448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80" xr:uid="{03419E1E-200B-4204-82A2-CD92FBAE1243}"/>
    <cellStyle name="SAPBEXHLevel1 3 12 2 9" xfId="43940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6" xr:uid="{8BCE3DBB-6536-4B6F-B593-B6E3A7B19427}"/>
    <cellStyle name="SAPBEXHLevel1 3 12 9" xfId="42721" xr:uid="{2EEAADBB-6F23-42CB-81F2-56BC57444A7F}"/>
    <cellStyle name="SAPBEXHLevel1 3 13" xfId="3198" xr:uid="{00000000-0005-0000-0000-000057520000}"/>
    <cellStyle name="SAPBEXHLevel1 3 13 10" xfId="42167" xr:uid="{DC5E2FC3-DC93-4DCC-918F-47AF08370057}"/>
    <cellStyle name="SAPBEXHLevel1 3 13 11" xfId="47241" xr:uid="{4C682284-021C-441F-9BC4-B918C0FFCECF}"/>
    <cellStyle name="SAPBEXHLevel1 3 13 2" xfId="4324" xr:uid="{00000000-0005-0000-0000-000058520000}"/>
    <cellStyle name="SAPBEXHLevel1 3 13 2 10" xfId="46131" xr:uid="{70A03F75-FE72-4290-84EF-6CC013C3CFA3}"/>
    <cellStyle name="SAPBEXHLevel1 3 13 2 11" xfId="48449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9" xr:uid="{812832A5-EC30-4916-922F-8F5CC449C2BC}"/>
    <cellStyle name="SAPBEXHLevel1 3 13 2 9" xfId="43941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6" xr:uid="{B554C2F6-64C0-462C-B595-37F9750C9804}"/>
    <cellStyle name="SAPBEXHLevel1 3 13 9" xfId="42722" xr:uid="{D40377A8-1C61-4250-A92F-5FEC2EC08C77}"/>
    <cellStyle name="SAPBEXHLevel1 3 14" xfId="3199" xr:uid="{00000000-0005-0000-0000-00006F520000}"/>
    <cellStyle name="SAPBEXHLevel1 3 14 10" xfId="42168" xr:uid="{66D56CF8-5CA4-4F33-A4C3-305121B3E9FA}"/>
    <cellStyle name="SAPBEXHLevel1 3 14 11" xfId="47242" xr:uid="{0618C4E2-4681-4AFC-9E1A-422D0A5ABCC0}"/>
    <cellStyle name="SAPBEXHLevel1 3 14 2" xfId="4323" xr:uid="{00000000-0005-0000-0000-000070520000}"/>
    <cellStyle name="SAPBEXHLevel1 3 14 2 10" xfId="46132" xr:uid="{F1405846-4158-414F-B677-88644EC73666}"/>
    <cellStyle name="SAPBEXHLevel1 3 14 2 11" xfId="48450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8" xr:uid="{6CBEE1F9-6613-421B-B68B-5055A653396E}"/>
    <cellStyle name="SAPBEXHLevel1 3 14 2 9" xfId="43942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5" xr:uid="{39AD150F-F9C4-4042-BCB9-936103E0CF26}"/>
    <cellStyle name="SAPBEXHLevel1 3 14 9" xfId="42723" xr:uid="{545E4407-79B1-4C72-830D-D79D0D46D2B4}"/>
    <cellStyle name="SAPBEXHLevel1 3 15" xfId="3200" xr:uid="{00000000-0005-0000-0000-000087520000}"/>
    <cellStyle name="SAPBEXHLevel1 3 15 10" xfId="42169" xr:uid="{DFCDDDFE-3FE7-41F5-9322-21103C240D25}"/>
    <cellStyle name="SAPBEXHLevel1 3 15 11" xfId="47243" xr:uid="{C7EBA030-9D60-48AF-B78B-9C1EB15ED970}"/>
    <cellStyle name="SAPBEXHLevel1 3 15 2" xfId="4322" xr:uid="{00000000-0005-0000-0000-000088520000}"/>
    <cellStyle name="SAPBEXHLevel1 3 15 2 10" xfId="46133" xr:uid="{F3B24B1F-AB1A-4EFE-8074-9552DCDEC113}"/>
    <cellStyle name="SAPBEXHLevel1 3 15 2 11" xfId="48451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7" xr:uid="{9743FA97-CDF5-4A34-8F50-64CB7742C18D}"/>
    <cellStyle name="SAPBEXHLevel1 3 15 2 9" xfId="43943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5" xr:uid="{4D1BFF65-0B8E-4A1B-9CA6-F2562966E4B6}"/>
    <cellStyle name="SAPBEXHLevel1 3 15 9" xfId="42724" xr:uid="{ABC57860-40EE-47A1-A79B-BE66C3FDCBD3}"/>
    <cellStyle name="SAPBEXHLevel1 3 16" xfId="3201" xr:uid="{00000000-0005-0000-0000-00009F520000}"/>
    <cellStyle name="SAPBEXHLevel1 3 16 10" xfId="42170" xr:uid="{EB59505E-9493-4E7E-AA24-03BBE959F18F}"/>
    <cellStyle name="SAPBEXHLevel1 3 16 11" xfId="47244" xr:uid="{39058E36-B612-484F-831E-5E766BCF0DE3}"/>
    <cellStyle name="SAPBEXHLevel1 3 16 2" xfId="4321" xr:uid="{00000000-0005-0000-0000-0000A0520000}"/>
    <cellStyle name="SAPBEXHLevel1 3 16 2 10" xfId="46134" xr:uid="{C0446A8B-D953-4E82-ABD3-486DF7357C89}"/>
    <cellStyle name="SAPBEXHLevel1 3 16 2 11" xfId="48452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6" xr:uid="{73BA1D50-F5B3-43B5-806A-909809B43C03}"/>
    <cellStyle name="SAPBEXHLevel1 3 16 2 9" xfId="43944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4" xr:uid="{4D0474D1-95DB-406F-8336-60B7BC97A843}"/>
    <cellStyle name="SAPBEXHLevel1 3 16 9" xfId="42725" xr:uid="{56D9A58F-97E7-42E4-A9AE-0CEF7426BE44}"/>
    <cellStyle name="SAPBEXHLevel1 3 17" xfId="4328" xr:uid="{00000000-0005-0000-0000-0000B7520000}"/>
    <cellStyle name="SAPBEXHLevel1 3 17 10" xfId="45508" xr:uid="{7475810A-3EAF-40C6-B47B-8EF27D13B094}"/>
    <cellStyle name="SAPBEXHLevel1 3 17 11" xfId="47830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50" xr:uid="{A07CDDB7-224F-47CD-A635-4DC2913F996E}"/>
    <cellStyle name="SAPBEXHLevel1 3 17 9" xfId="38884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6" xr:uid="{4807B126-A783-422C-9944-639F1A13E0FA}"/>
    <cellStyle name="SAPBEXHLevel1 3 2 11" xfId="42171" xr:uid="{BC049C61-F451-4379-8835-A4C052D1661E}"/>
    <cellStyle name="SAPBEXHLevel1 3 2 12" xfId="47245" xr:uid="{3DE9C6E5-B8AC-4208-BE32-DD7A096D1ABB}"/>
    <cellStyle name="SAPBEXHLevel1 3 2 2" xfId="3203" xr:uid="{00000000-0005-0000-0000-0000C9520000}"/>
    <cellStyle name="SAPBEXHLevel1 3 2 2 10" xfId="42172" xr:uid="{4ED0E9CB-EAFF-40B1-9695-AEEF462E5D20}"/>
    <cellStyle name="SAPBEXHLevel1 3 2 2 11" xfId="47246" xr:uid="{9E5EADF8-6D06-48F4-8E86-8E0E88E9F7F0}"/>
    <cellStyle name="SAPBEXHLevel1 3 2 2 2" xfId="3453" xr:uid="{00000000-0005-0000-0000-0000CA520000}"/>
    <cellStyle name="SAPBEXHLevel1 3 2 2 2 10" xfId="46136" xr:uid="{DB107E29-8722-4675-9B22-C221B6E4029A}"/>
    <cellStyle name="SAPBEXHLevel1 3 2 2 2 11" xfId="48454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5" xr:uid="{38655590-127D-4392-8387-B41006F138BE}"/>
    <cellStyle name="SAPBEXHLevel1 3 2 2 2 9" xfId="43946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3" xr:uid="{49DD4F8A-5FB9-4993-AFAA-56C9810EFC35}"/>
    <cellStyle name="SAPBEXHLevel1 3 2 2 9" xfId="42727" xr:uid="{B4ED3F78-9519-4A3A-920C-8B886862F199}"/>
    <cellStyle name="SAPBEXHLevel1 3 2 3" xfId="4320" xr:uid="{00000000-0005-0000-0000-0000E1520000}"/>
    <cellStyle name="SAPBEXHLevel1 3 2 3 10" xfId="46135" xr:uid="{80031ECA-20BA-416E-BA1F-49C2EF196BAA}"/>
    <cellStyle name="SAPBEXHLevel1 3 2 3 11" xfId="48453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8" xr:uid="{1EDCA994-1DC3-4B3D-BDD0-7DBB6928F566}"/>
    <cellStyle name="SAPBEXHLevel1 3 2 3 9" xfId="43945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4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2" xr:uid="{C292D6CB-0873-4800-A2FF-13785A74559F}"/>
    <cellStyle name="SAPBEXHLevel1 3 25" xfId="41335" xr:uid="{0451E614-5776-44D8-89B9-DA26BFD6912B}"/>
    <cellStyle name="SAPBEXHLevel1 3 26" xfId="44541" xr:uid="{E6388861-A99B-432C-95F6-6FFD4E0750BD}"/>
    <cellStyle name="SAPBEXHLevel1 3 27" xfId="40101" xr:uid="{8CCA91AF-12DA-4032-8C3F-8AF326E15FEB}"/>
    <cellStyle name="SAPBEXHLevel1 3 3" xfId="3204" xr:uid="{00000000-0005-0000-0000-0000FF520000}"/>
    <cellStyle name="SAPBEXHLevel1 3 3 10" xfId="42728" xr:uid="{EC15A54A-4C18-441B-BCCB-37C9E6BACC49}"/>
    <cellStyle name="SAPBEXHLevel1 3 3 11" xfId="42173" xr:uid="{7C6C7826-01CE-4DF6-9BB4-E4271A2C3712}"/>
    <cellStyle name="SAPBEXHLevel1 3 3 12" xfId="47247" xr:uid="{A353F66E-25D1-40E9-95DF-D7E89FB04701}"/>
    <cellStyle name="SAPBEXHLevel1 3 3 2" xfId="3205" xr:uid="{00000000-0005-0000-0000-000000530000}"/>
    <cellStyle name="SAPBEXHLevel1 3 3 2 10" xfId="42174" xr:uid="{29C87839-2CA5-4F21-9E2E-F3C878F095B8}"/>
    <cellStyle name="SAPBEXHLevel1 3 3 2 11" xfId="47248" xr:uid="{B2B5036E-38B5-4F6A-A79A-EA6FECBB6752}"/>
    <cellStyle name="SAPBEXHLevel1 3 3 2 2" xfId="4318" xr:uid="{00000000-0005-0000-0000-000001530000}"/>
    <cellStyle name="SAPBEXHLevel1 3 3 2 2 10" xfId="46138" xr:uid="{93D6989C-1197-4574-A826-8C043C53D010}"/>
    <cellStyle name="SAPBEXHLevel1 3 3 2 2 11" xfId="48456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3" xr:uid="{1AE224A3-677C-4387-B7EF-A081FC447235}"/>
    <cellStyle name="SAPBEXHLevel1 3 3 2 2 9" xfId="43948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2" xr:uid="{E563C946-17A8-4C5B-A659-1F96D506C2F2}"/>
    <cellStyle name="SAPBEXHLevel1 3 3 2 9" xfId="42729" xr:uid="{3D7B280B-C671-48CB-96CE-C190F11FD6B1}"/>
    <cellStyle name="SAPBEXHLevel1 3 3 3" xfId="4319" xr:uid="{00000000-0005-0000-0000-000018530000}"/>
    <cellStyle name="SAPBEXHLevel1 3 3 3 10" xfId="46137" xr:uid="{82A889FC-DB76-4531-9A00-2FFCE54295F9}"/>
    <cellStyle name="SAPBEXHLevel1 3 3 3 11" xfId="48455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4" xr:uid="{6477CDCC-D866-41BA-8941-17423B219D3D}"/>
    <cellStyle name="SAPBEXHLevel1 3 3 3 9" xfId="43947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3" xr:uid="{8375C145-0148-4EE8-BCA7-E1A1CD7B4BCB}"/>
    <cellStyle name="SAPBEXHLevel1 3 4" xfId="3206" xr:uid="{00000000-0005-0000-0000-00002F530000}"/>
    <cellStyle name="SAPBEXHLevel1 3 4 10" xfId="42730" xr:uid="{8BFBFE72-21AC-4534-90D8-7A1340C37321}"/>
    <cellStyle name="SAPBEXHLevel1 3 4 11" xfId="42175" xr:uid="{385433F4-7495-4BE0-96E2-2963565572F4}"/>
    <cellStyle name="SAPBEXHLevel1 3 4 12" xfId="47249" xr:uid="{7AC380E9-8495-4775-8931-D845FD12D00D}"/>
    <cellStyle name="SAPBEXHLevel1 3 4 2" xfId="3207" xr:uid="{00000000-0005-0000-0000-000030530000}"/>
    <cellStyle name="SAPBEXHLevel1 3 4 2 10" xfId="42176" xr:uid="{24DD2FD6-CA2D-4319-AC97-6490311E6CEE}"/>
    <cellStyle name="SAPBEXHLevel1 3 4 2 11" xfId="47250" xr:uid="{A3ECC60C-0F39-4BFB-8DA0-58729DAA6AF8}"/>
    <cellStyle name="SAPBEXHLevel1 3 4 2 2" xfId="4316" xr:uid="{00000000-0005-0000-0000-000031530000}"/>
    <cellStyle name="SAPBEXHLevel1 3 4 2 2 10" xfId="46140" xr:uid="{4A66C0D4-EBB3-4B50-82D6-D48EEA0CD4DA}"/>
    <cellStyle name="SAPBEXHLevel1 3 4 2 2 11" xfId="48458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1" xr:uid="{261F05DD-956A-48DF-B010-77F24C968D87}"/>
    <cellStyle name="SAPBEXHLevel1 3 4 2 2 9" xfId="43950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1" xr:uid="{682096B6-4F69-4B1F-BDB7-D9EC30C72EB8}"/>
    <cellStyle name="SAPBEXHLevel1 3 4 2 9" xfId="42731" xr:uid="{C04F2155-B438-444A-A209-05A4229EA110}"/>
    <cellStyle name="SAPBEXHLevel1 3 4 3" xfId="4317" xr:uid="{00000000-0005-0000-0000-000048530000}"/>
    <cellStyle name="SAPBEXHLevel1 3 4 3 10" xfId="46139" xr:uid="{ADAD9181-BDFF-46D2-9AD7-19409A146D53}"/>
    <cellStyle name="SAPBEXHLevel1 3 4 3 11" xfId="48457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2" xr:uid="{364AE628-6888-4B05-8CED-F0480CB8FB0C}"/>
    <cellStyle name="SAPBEXHLevel1 3 4 3 9" xfId="43949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2" xr:uid="{FB9040C0-D833-48A2-819D-312FBA468C98}"/>
    <cellStyle name="SAPBEXHLevel1 3 5" xfId="3208" xr:uid="{00000000-0005-0000-0000-00005F530000}"/>
    <cellStyle name="SAPBEXHLevel1 3 5 10" xfId="42732" xr:uid="{7C7BFC7E-FB7D-4284-B618-0A42AB18469A}"/>
    <cellStyle name="SAPBEXHLevel1 3 5 11" xfId="42177" xr:uid="{1F4A7D99-A119-41EC-8AC2-D8E8D9ED0027}"/>
    <cellStyle name="SAPBEXHLevel1 3 5 12" xfId="47251" xr:uid="{31F95EDE-9DBB-4DF5-BE4A-737F715A0BEF}"/>
    <cellStyle name="SAPBEXHLevel1 3 5 2" xfId="3209" xr:uid="{00000000-0005-0000-0000-000060530000}"/>
    <cellStyle name="SAPBEXHLevel1 3 5 2 10" xfId="42178" xr:uid="{F82712BD-953B-4CBB-95D8-FF16E587A9F3}"/>
    <cellStyle name="SAPBEXHLevel1 3 5 2 11" xfId="47252" xr:uid="{AAFC15B8-6FF4-4A0A-A7F0-5AB2BE20AD30}"/>
    <cellStyle name="SAPBEXHLevel1 3 5 2 2" xfId="4314" xr:uid="{00000000-0005-0000-0000-000061530000}"/>
    <cellStyle name="SAPBEXHLevel1 3 5 2 2 10" xfId="46142" xr:uid="{7D3DFE0D-7BAE-4E2B-9597-BAB3BFC8DC28}"/>
    <cellStyle name="SAPBEXHLevel1 3 5 2 2 11" xfId="48460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9" xr:uid="{15FBB8E3-48A2-4A9B-898A-1D0D3D71BDD4}"/>
    <cellStyle name="SAPBEXHLevel1 3 5 2 2 9" xfId="43952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1" xr:uid="{1293C2B9-2706-4CF0-84EA-762ECF56F7A6}"/>
    <cellStyle name="SAPBEXHLevel1 3 5 2 9" xfId="42733" xr:uid="{E9183DFF-38BA-4457-A6E0-D6117F91656B}"/>
    <cellStyle name="SAPBEXHLevel1 3 5 3" xfId="4315" xr:uid="{00000000-0005-0000-0000-000078530000}"/>
    <cellStyle name="SAPBEXHLevel1 3 5 3 10" xfId="46141" xr:uid="{AAE5C960-885E-4760-9368-C067A13D4EBB}"/>
    <cellStyle name="SAPBEXHLevel1 3 5 3 11" xfId="48459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70" xr:uid="{7F52C7E2-3029-4169-847B-CE67CE5379A8}"/>
    <cellStyle name="SAPBEXHLevel1 3 5 3 9" xfId="43951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1" xr:uid="{164E7F92-3CB7-4617-9DD0-8664C18A5606}"/>
    <cellStyle name="SAPBEXHLevel1 3 6" xfId="3210" xr:uid="{00000000-0005-0000-0000-00008F530000}"/>
    <cellStyle name="SAPBEXHLevel1 3 6 10" xfId="42734" xr:uid="{856A0EAD-A049-4C4C-8285-DD3250312FE8}"/>
    <cellStyle name="SAPBEXHLevel1 3 6 11" xfId="40225" xr:uid="{E7204B4C-70B3-47FD-A355-2798F248B8D0}"/>
    <cellStyle name="SAPBEXHLevel1 3 6 12" xfId="47253" xr:uid="{E9A327BC-DBDD-46B1-A1AA-3D56AE8ED929}"/>
    <cellStyle name="SAPBEXHLevel1 3 6 2" xfId="3211" xr:uid="{00000000-0005-0000-0000-000090530000}"/>
    <cellStyle name="SAPBEXHLevel1 3 6 2 10" xfId="40224" xr:uid="{D07433F4-D7A3-4655-A2B8-73849C6E2CCB}"/>
    <cellStyle name="SAPBEXHLevel1 3 6 2 11" xfId="47254" xr:uid="{7887AA87-EB8F-48A7-9862-BA1A2CBEE9B0}"/>
    <cellStyle name="SAPBEXHLevel1 3 6 2 2" xfId="4312" xr:uid="{00000000-0005-0000-0000-000091530000}"/>
    <cellStyle name="SAPBEXHLevel1 3 6 2 2 10" xfId="46144" xr:uid="{352FE384-92EA-4C06-8058-19A3E16FE8F8}"/>
    <cellStyle name="SAPBEXHLevel1 3 6 2 2 11" xfId="48462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7" xr:uid="{11F49D02-24CF-4193-82F4-A931AA655842}"/>
    <cellStyle name="SAPBEXHLevel1 3 6 2 2 9" xfId="43954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70" xr:uid="{37B36B23-D792-4414-BDC5-50BDC9E0678C}"/>
    <cellStyle name="SAPBEXHLevel1 3 6 2 9" xfId="42735" xr:uid="{9F5C05B2-3261-4F39-95BD-0FEF4E0A0214}"/>
    <cellStyle name="SAPBEXHLevel1 3 6 3" xfId="4313" xr:uid="{00000000-0005-0000-0000-0000A8530000}"/>
    <cellStyle name="SAPBEXHLevel1 3 6 3 10" xfId="46143" xr:uid="{9B53619F-68FA-4DA6-9574-B9967A1B4230}"/>
    <cellStyle name="SAPBEXHLevel1 3 6 3 11" xfId="48461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8" xr:uid="{6DD399C7-F534-4E51-A3B7-C5217C839695}"/>
    <cellStyle name="SAPBEXHLevel1 3 6 3 9" xfId="43953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1" xr:uid="{556FF666-2A96-490F-890C-42BBDDC131E6}"/>
    <cellStyle name="SAPBEXHLevel1 3 7" xfId="3212" xr:uid="{00000000-0005-0000-0000-0000BF530000}"/>
    <cellStyle name="SAPBEXHLevel1 3 7 10" xfId="42736" xr:uid="{232C264D-43A1-40B3-ADF7-D0BA88581109}"/>
    <cellStyle name="SAPBEXHLevel1 3 7 11" xfId="41358" xr:uid="{E2403392-E516-4A73-8A90-BFC7BD33BF00}"/>
    <cellStyle name="SAPBEXHLevel1 3 7 12" xfId="47255" xr:uid="{A1DE90B3-566A-493A-AB06-9E392591D3A2}"/>
    <cellStyle name="SAPBEXHLevel1 3 7 2" xfId="3213" xr:uid="{00000000-0005-0000-0000-0000C0530000}"/>
    <cellStyle name="SAPBEXHLevel1 3 7 2 10" xfId="42179" xr:uid="{C460C1B6-983D-4886-B0B2-B9AB72957CF2}"/>
    <cellStyle name="SAPBEXHLevel1 3 7 2 11" xfId="47256" xr:uid="{C629867A-6D0F-4C77-B325-66BD981CE02A}"/>
    <cellStyle name="SAPBEXHLevel1 3 7 2 2" xfId="4310" xr:uid="{00000000-0005-0000-0000-0000C1530000}"/>
    <cellStyle name="SAPBEXHLevel1 3 7 2 2 10" xfId="46146" xr:uid="{6A56EB5F-757E-45B7-A06E-F8DD34249F0E}"/>
    <cellStyle name="SAPBEXHLevel1 3 7 2 2 11" xfId="48464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7" xr:uid="{8450C2AB-37DC-4F86-BCC9-8EF8968E63C6}"/>
    <cellStyle name="SAPBEXHLevel1 3 7 2 2 9" xfId="43956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9" xr:uid="{0456DAD8-F2F2-4D60-A704-1D8F2D30C813}"/>
    <cellStyle name="SAPBEXHLevel1 3 7 2 9" xfId="42737" xr:uid="{28BBE291-A459-43C4-B3DA-5323C838E424}"/>
    <cellStyle name="SAPBEXHLevel1 3 7 3" xfId="4311" xr:uid="{00000000-0005-0000-0000-0000D8530000}"/>
    <cellStyle name="SAPBEXHLevel1 3 7 3 10" xfId="46145" xr:uid="{8697EF49-53BF-4092-8C5F-E737FBDC91D8}"/>
    <cellStyle name="SAPBEXHLevel1 3 7 3 11" xfId="48463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6" xr:uid="{C96BC991-BF76-4060-B869-D79AAB8424AA}"/>
    <cellStyle name="SAPBEXHLevel1 3 7 3 9" xfId="43955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8" xr:uid="{B5387EA5-1582-47E0-A7C2-95422381E743}"/>
    <cellStyle name="SAPBEXHLevel1 3 8" xfId="3214" xr:uid="{00000000-0005-0000-0000-0000EF530000}"/>
    <cellStyle name="SAPBEXHLevel1 3 8 10" xfId="42180" xr:uid="{A2EC3BE5-44F9-4B98-9AC4-2D36B92F2877}"/>
    <cellStyle name="SAPBEXHLevel1 3 8 11" xfId="47257" xr:uid="{FF5F6F49-456A-4917-98CA-9087A9F97E26}"/>
    <cellStyle name="SAPBEXHLevel1 3 8 2" xfId="4309" xr:uid="{00000000-0005-0000-0000-0000F0530000}"/>
    <cellStyle name="SAPBEXHLevel1 3 8 2 10" xfId="46147" xr:uid="{78DBA19E-FE47-4BAD-9207-7239DAF6862B}"/>
    <cellStyle name="SAPBEXHLevel1 3 8 2 11" xfId="48465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6" xr:uid="{A12235C5-0581-40B2-94E3-3E68C5752C2A}"/>
    <cellStyle name="SAPBEXHLevel1 3 8 2 9" xfId="43957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9" xr:uid="{D1278DFC-7BEC-4837-B169-156561B397EF}"/>
    <cellStyle name="SAPBEXHLevel1 3 8 9" xfId="42738" xr:uid="{4D0B37DE-3C0A-47C8-843F-A1156A6EB766}"/>
    <cellStyle name="SAPBEXHLevel1 3 9" xfId="3215" xr:uid="{00000000-0005-0000-0000-000007540000}"/>
    <cellStyle name="SAPBEXHLevel1 3 9 10" xfId="42181" xr:uid="{90394E40-9F7F-4E54-8401-E12A378DE418}"/>
    <cellStyle name="SAPBEXHLevel1 3 9 11" xfId="47258" xr:uid="{E885A2C0-0DE0-4C36-8657-57F995C5BA6C}"/>
    <cellStyle name="SAPBEXHLevel1 3 9 2" xfId="4308" xr:uid="{00000000-0005-0000-0000-000008540000}"/>
    <cellStyle name="SAPBEXHLevel1 3 9 2 10" xfId="46148" xr:uid="{DDC05C2D-FB44-4A2A-95A8-2E518C1D11E0}"/>
    <cellStyle name="SAPBEXHLevel1 3 9 2 11" xfId="48466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5" xr:uid="{50FCD008-F5F4-4860-A6A7-FE77791C0356}"/>
    <cellStyle name="SAPBEXHLevel1 3 9 2 9" xfId="43958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8" xr:uid="{739D0D24-FBE9-4E46-BAA6-C609378387B2}"/>
    <cellStyle name="SAPBEXHLevel1 3 9 9" xfId="42739" xr:uid="{9ADA0582-3A0B-436A-BE07-FDE3D1342A9C}"/>
    <cellStyle name="SAPBEXHLevel1 30" xfId="43340" xr:uid="{3A6720CC-C28C-498D-AB79-288130D5C3E9}"/>
    <cellStyle name="SAPBEXHLevel1 31" xfId="40100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2" xr:uid="{0EF418FB-0E04-46B5-A203-7F46C20613E5}"/>
    <cellStyle name="SAPBEXHLevel1 4 10 11" xfId="47259" xr:uid="{478E4F42-521F-4B79-B974-2DDAD5998670}"/>
    <cellStyle name="SAPBEXHLevel1 4 10 2" xfId="4306" xr:uid="{00000000-0005-0000-0000-000021540000}"/>
    <cellStyle name="SAPBEXHLevel1 4 10 2 10" xfId="46149" xr:uid="{1E8BFB27-D7BE-4796-9767-226C2A49C7DF}"/>
    <cellStyle name="SAPBEXHLevel1 4 10 2 11" xfId="48467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5" xr:uid="{3355086D-B05B-4260-B13A-D276DA0E0421}"/>
    <cellStyle name="SAPBEXHLevel1 4 10 2 9" xfId="43959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7" xr:uid="{F6C641F8-17B0-43A0-9298-3376A7E4AA0A}"/>
    <cellStyle name="SAPBEXHLevel1 4 10 9" xfId="42740" xr:uid="{658A63FC-B7DD-49D3-84B9-551960EC2702}"/>
    <cellStyle name="SAPBEXHLevel1 4 11" xfId="3218" xr:uid="{00000000-0005-0000-0000-000038540000}"/>
    <cellStyle name="SAPBEXHLevel1 4 11 10" xfId="42183" xr:uid="{B702E4D7-0F9E-4BA8-A734-4F6EF22DCDB1}"/>
    <cellStyle name="SAPBEXHLevel1 4 11 11" xfId="47260" xr:uid="{627EF967-2357-4ECE-94A7-C04D4D9077CE}"/>
    <cellStyle name="SAPBEXHLevel1 4 11 2" xfId="4305" xr:uid="{00000000-0005-0000-0000-000039540000}"/>
    <cellStyle name="SAPBEXHLevel1 4 11 2 10" xfId="46150" xr:uid="{02C32AE0-954A-4EBA-A985-D19F4BA8E13B}"/>
    <cellStyle name="SAPBEXHLevel1 4 11 2 11" xfId="48468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4" xr:uid="{ABCE5D52-C054-4139-B1B9-F5063A043E88}"/>
    <cellStyle name="SAPBEXHLevel1 4 11 2 9" xfId="43960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6" xr:uid="{F73D6C40-FF9F-4B59-96B9-F6A5A5B822F1}"/>
    <cellStyle name="SAPBEXHLevel1 4 11 9" xfId="42741" xr:uid="{403513E3-E736-482F-87CF-2361B32B6F42}"/>
    <cellStyle name="SAPBEXHLevel1 4 12" xfId="3219" xr:uid="{00000000-0005-0000-0000-000050540000}"/>
    <cellStyle name="SAPBEXHLevel1 4 12 10" xfId="42184" xr:uid="{733250A1-EE8A-4F51-81CF-4CEF57B6CE6D}"/>
    <cellStyle name="SAPBEXHLevel1 4 12 11" xfId="47261" xr:uid="{DFE1E931-5184-4D1D-8626-7800D4664528}"/>
    <cellStyle name="SAPBEXHLevel1 4 12 2" xfId="4304" xr:uid="{00000000-0005-0000-0000-000051540000}"/>
    <cellStyle name="SAPBEXHLevel1 4 12 2 10" xfId="46151" xr:uid="{5FD51C75-8026-40D9-9B12-D55485C8227C}"/>
    <cellStyle name="SAPBEXHLevel1 4 12 2 11" xfId="48469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3" xr:uid="{1C04F1D4-BF5B-4D44-A914-439A507B73CD}"/>
    <cellStyle name="SAPBEXHLevel1 4 12 2 9" xfId="43961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5" xr:uid="{596909D5-92D1-40FE-B9A4-05EDC7F52B92}"/>
    <cellStyle name="SAPBEXHLevel1 4 12 9" xfId="42742" xr:uid="{0F450B33-75C0-424E-942B-6C4AA56DB960}"/>
    <cellStyle name="SAPBEXHLevel1 4 13" xfId="3220" xr:uid="{00000000-0005-0000-0000-000068540000}"/>
    <cellStyle name="SAPBEXHLevel1 4 13 10" xfId="42185" xr:uid="{D59D5B0E-8DC4-4669-917F-A7BED888F17D}"/>
    <cellStyle name="SAPBEXHLevel1 4 13 11" xfId="47262" xr:uid="{DE6DFD73-D17A-4CAE-96E9-485C19DA69D8}"/>
    <cellStyle name="SAPBEXHLevel1 4 13 2" xfId="4303" xr:uid="{00000000-0005-0000-0000-000069540000}"/>
    <cellStyle name="SAPBEXHLevel1 4 13 2 10" xfId="46152" xr:uid="{C5BAE709-2ED6-483E-A3B1-4694F5E6B99F}"/>
    <cellStyle name="SAPBEXHLevel1 4 13 2 11" xfId="48470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2" xr:uid="{C3C10F8F-24B9-4463-B40F-BDD837150BEB}"/>
    <cellStyle name="SAPBEXHLevel1 4 13 2 9" xfId="43962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7" xr:uid="{86A8D547-F7BB-4FF7-8F3D-0EFD073C4FCD}"/>
    <cellStyle name="SAPBEXHLevel1 4 13 9" xfId="42743" xr:uid="{F40158DA-8962-49B4-8772-8824E3BD8B9B}"/>
    <cellStyle name="SAPBEXHLevel1 4 14" xfId="3221" xr:uid="{00000000-0005-0000-0000-000080540000}"/>
    <cellStyle name="SAPBEXHLevel1 4 14 10" xfId="42186" xr:uid="{6095D41D-B205-4695-999F-563CE9BC1DDB}"/>
    <cellStyle name="SAPBEXHLevel1 4 14 11" xfId="47263" xr:uid="{5D850200-60A0-45EC-81BA-FF6FB6C4538B}"/>
    <cellStyle name="SAPBEXHLevel1 4 14 2" xfId="4302" xr:uid="{00000000-0005-0000-0000-000081540000}"/>
    <cellStyle name="SAPBEXHLevel1 4 14 2 10" xfId="46153" xr:uid="{E1BE0D44-CC21-4764-A068-F2D7BB13EE97}"/>
    <cellStyle name="SAPBEXHLevel1 4 14 2 11" xfId="48471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1" xr:uid="{A751884A-EF9F-4E7F-990C-DA7B82A1F8B8}"/>
    <cellStyle name="SAPBEXHLevel1 4 14 2 9" xfId="43963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4" xr:uid="{EECA4907-716A-4EB8-97C2-84441EB940ED}"/>
    <cellStyle name="SAPBEXHLevel1 4 14 9" xfId="42744" xr:uid="{90984E3B-1FED-409F-B00B-95E0D98DD2D6}"/>
    <cellStyle name="SAPBEXHLevel1 4 15" xfId="3222" xr:uid="{00000000-0005-0000-0000-000098540000}"/>
    <cellStyle name="SAPBEXHLevel1 4 15 10" xfId="42187" xr:uid="{7E65C24C-C1FB-4EF7-A939-5C7481DC564A}"/>
    <cellStyle name="SAPBEXHLevel1 4 15 11" xfId="47264" xr:uid="{C8F46D8F-D3E2-4DA2-A944-FC16EF7A7754}"/>
    <cellStyle name="SAPBEXHLevel1 4 15 2" xfId="4301" xr:uid="{00000000-0005-0000-0000-000099540000}"/>
    <cellStyle name="SAPBEXHLevel1 4 15 2 10" xfId="46154" xr:uid="{CA21DF2C-5B03-4201-9C77-0AC7B7D48A84}"/>
    <cellStyle name="SAPBEXHLevel1 4 15 2 11" xfId="48472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60" xr:uid="{D34B2469-0A32-47B1-A4B8-E1FF9809EB86}"/>
    <cellStyle name="SAPBEXHLevel1 4 15 2 9" xfId="43964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3" xr:uid="{B2BFD2B4-FAD3-4173-B6F3-B456E80C01B1}"/>
    <cellStyle name="SAPBEXHLevel1 4 15 9" xfId="42745" xr:uid="{EB993A83-0AA4-4D09-9AEB-94BB9CDBD539}"/>
    <cellStyle name="SAPBEXHLevel1 4 16" xfId="3223" xr:uid="{00000000-0005-0000-0000-0000B0540000}"/>
    <cellStyle name="SAPBEXHLevel1 4 16 10" xfId="42188" xr:uid="{1659C67A-C226-473A-8737-37DF0E3D413A}"/>
    <cellStyle name="SAPBEXHLevel1 4 16 11" xfId="47265" xr:uid="{80690B44-B69F-4FC7-B101-F21DCC2E7949}"/>
    <cellStyle name="SAPBEXHLevel1 4 16 2" xfId="4300" xr:uid="{00000000-0005-0000-0000-0000B1540000}"/>
    <cellStyle name="SAPBEXHLevel1 4 16 2 10" xfId="46155" xr:uid="{AFF706A8-4376-45EF-94CE-5F2E91392B1E}"/>
    <cellStyle name="SAPBEXHLevel1 4 16 2 11" xfId="48473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9" xr:uid="{E2552ED6-2AF9-4B3F-B556-05C386A40E1A}"/>
    <cellStyle name="SAPBEXHLevel1 4 16 2 9" xfId="43965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2" xr:uid="{A0DD838F-A702-4D63-92D8-1DEC88168E06}"/>
    <cellStyle name="SAPBEXHLevel1 4 16 9" xfId="42746" xr:uid="{128E8AB3-1E48-4CD7-A852-7B847DA7D31C}"/>
    <cellStyle name="SAPBEXHLevel1 4 17" xfId="3216" xr:uid="{00000000-0005-0000-0000-0000C8540000}"/>
    <cellStyle name="SAPBEXHLevel1 4 17 10" xfId="38883" xr:uid="{EDF82818-BC34-40F6-B05C-209447776C5E}"/>
    <cellStyle name="SAPBEXHLevel1 4 17 11" xfId="45509" xr:uid="{BDCCB010-CB74-4777-A82D-970BF4AF86DD}"/>
    <cellStyle name="SAPBEXHLevel1 4 17 12" xfId="47831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1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1" xr:uid="{393532AD-05EB-448F-B323-E58214A7DA1C}"/>
    <cellStyle name="SAPBEXHLevel1 4 2 14" xfId="42747" xr:uid="{6B3C6A42-0108-4FD3-994D-1C2386136901}"/>
    <cellStyle name="SAPBEXHLevel1 4 2 15" xfId="40223" xr:uid="{38050F95-EEE1-4367-81BE-DFD3E167E9E9}"/>
    <cellStyle name="SAPBEXHLevel1 4 2 16" xfId="47266" xr:uid="{FD83416C-BE64-4275-82F0-57EA1A63B1F7}"/>
    <cellStyle name="SAPBEXHLevel1 4 2 2" xfId="3225" xr:uid="{00000000-0005-0000-0000-0000EA540000}"/>
    <cellStyle name="SAPBEXHLevel1 4 2 2 10" xfId="42189" xr:uid="{8269E95C-AC56-4001-96C6-8ABBF30AA180}"/>
    <cellStyle name="SAPBEXHLevel1 4 2 2 11" xfId="47267" xr:uid="{B9ACD883-CD29-4E52-80A9-9456373AC617}"/>
    <cellStyle name="SAPBEXHLevel1 4 2 2 2" xfId="4298" xr:uid="{00000000-0005-0000-0000-0000EB540000}"/>
    <cellStyle name="SAPBEXHLevel1 4 2 2 2 10" xfId="46157" xr:uid="{495C87EA-4ADB-4EE2-BB5B-D38E7D110EB0}"/>
    <cellStyle name="SAPBEXHLevel1 4 2 2 2 11" xfId="48475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7" xr:uid="{80A201D7-37C8-41CD-A50F-D260495BAD01}"/>
    <cellStyle name="SAPBEXHLevel1 4 2 2 2 9" xfId="43967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5" xr:uid="{51C4B4CC-F06A-4995-B533-442BF35CEF9C}"/>
    <cellStyle name="SAPBEXHLevel1 4 2 2 9" xfId="42748" xr:uid="{F5B4EB25-A731-4AAC-B6A2-01D0310B6DB7}"/>
    <cellStyle name="SAPBEXHLevel1 4 2 3" xfId="3224" xr:uid="{00000000-0005-0000-0000-000002550000}"/>
    <cellStyle name="SAPBEXHLevel1 4 2 3 10" xfId="42340" xr:uid="{1F38EF40-944A-4A64-A741-932C68A2A66A}"/>
    <cellStyle name="SAPBEXHLevel1 4 2 3 11" xfId="46873" xr:uid="{A782D1DC-E9FD-4373-BE09-CD7806B45CB9}"/>
    <cellStyle name="SAPBEXHLevel1 4 2 3 12" xfId="49176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1" xr:uid="{41AF8C4F-2B5A-4AE7-A94C-642BBCB4B2DF}"/>
    <cellStyle name="SAPBEXHLevel1 4 2 4" xfId="4299" xr:uid="{00000000-0005-0000-0000-000010550000}"/>
    <cellStyle name="SAPBEXHLevel1 4 2 4 10" xfId="46156" xr:uid="{18C28140-B90B-451B-9956-3F1E6DB0B3AA}"/>
    <cellStyle name="SAPBEXHLevel1 4 2 4 11" xfId="48474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8" xr:uid="{3C3CFD89-441C-4EBE-AA1F-7F0C57CEE34D}"/>
    <cellStyle name="SAPBEXHLevel1 4 2 4 9" xfId="43966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9" xr:uid="{A06B865E-7EF3-4C88-98DC-BC1295B2DF6F}"/>
    <cellStyle name="SAPBEXHLevel1 4 28" xfId="40958" xr:uid="{3C888172-9A30-4B87-A7D4-C9A084EC74EB}"/>
    <cellStyle name="SAPBEXHLevel1 4 29" xfId="41235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4" xr:uid="{66D9A6FF-A2DF-4C9B-A4A4-236078D3B0B2}"/>
    <cellStyle name="SAPBEXHLevel1 4 3 14" xfId="42749" xr:uid="{A91E628E-5E07-4755-907A-78926C374E68}"/>
    <cellStyle name="SAPBEXHLevel1 4 3 15" xfId="42190" xr:uid="{E53FD33E-3076-4545-9048-61E0962FC296}"/>
    <cellStyle name="SAPBEXHLevel1 4 3 16" xfId="47268" xr:uid="{85490606-A3EE-49AE-98FF-453D481F2739}"/>
    <cellStyle name="SAPBEXHLevel1 4 3 2" xfId="3227" xr:uid="{00000000-0005-0000-0000-000038550000}"/>
    <cellStyle name="SAPBEXHLevel1 4 3 2 10" xfId="42191" xr:uid="{00807FEF-C213-4171-BAE3-19A56DFB4435}"/>
    <cellStyle name="SAPBEXHLevel1 4 3 2 11" xfId="47269" xr:uid="{1CE967BD-0E79-40C1-BB76-91BDFF2F558D}"/>
    <cellStyle name="SAPBEXHLevel1 4 3 2 2" xfId="4297" xr:uid="{00000000-0005-0000-0000-000039550000}"/>
    <cellStyle name="SAPBEXHLevel1 4 3 2 2 10" xfId="46159" xr:uid="{41C36148-25E5-4313-97A0-520B0F52C66A}"/>
    <cellStyle name="SAPBEXHLevel1 4 3 2 2 11" xfId="48477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5" xr:uid="{003D0316-0BAE-4F48-90C9-A29EE682FDC8}"/>
    <cellStyle name="SAPBEXHLevel1 4 3 2 2 9" xfId="43969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90" xr:uid="{9C6616B9-BEA3-4ADD-ADC1-521587DF749F}"/>
    <cellStyle name="SAPBEXHLevel1 4 3 2 9" xfId="42750" xr:uid="{8173D6CC-CA69-48F0-8FF5-9E6CCBBBACFA}"/>
    <cellStyle name="SAPBEXHLevel1 4 3 3" xfId="3226" xr:uid="{00000000-0005-0000-0000-000050550000}"/>
    <cellStyle name="SAPBEXHLevel1 4 3 3 10" xfId="43968" xr:uid="{5424326A-EFFE-419A-9BA1-0517BD18A32D}"/>
    <cellStyle name="SAPBEXHLevel1 4 3 3 11" xfId="46158" xr:uid="{29BE8144-B24C-477C-B064-5D21A86BDF9D}"/>
    <cellStyle name="SAPBEXHLevel1 4 3 3 12" xfId="48476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6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1" xr:uid="{3B5ACFDF-1890-4209-9692-2505009E2292}"/>
    <cellStyle name="SAPBEXHLevel1 4 4 11" xfId="42192" xr:uid="{67484839-E1C5-4AD8-A4D3-7C8452B38DEB}"/>
    <cellStyle name="SAPBEXHLevel1 4 4 12" xfId="47270" xr:uid="{52DA73C3-AEC4-455A-B420-B64A5E9CDC0E}"/>
    <cellStyle name="SAPBEXHLevel1 4 4 2" xfId="3229" xr:uid="{00000000-0005-0000-0000-000076550000}"/>
    <cellStyle name="SAPBEXHLevel1 4 4 2 10" xfId="42193" xr:uid="{EB90BB9B-E837-4399-824E-D20F716275B0}"/>
    <cellStyle name="SAPBEXHLevel1 4 4 2 11" xfId="47271" xr:uid="{35110AB4-1D2B-40B4-8B40-183297A4F3B8}"/>
    <cellStyle name="SAPBEXHLevel1 4 4 2 2" xfId="4295" xr:uid="{00000000-0005-0000-0000-000077550000}"/>
    <cellStyle name="SAPBEXHLevel1 4 4 2 2 10" xfId="46161" xr:uid="{E4DF58A7-CFBE-44B5-A7AF-370AC722A776}"/>
    <cellStyle name="SAPBEXHLevel1 4 4 2 2 11" xfId="48479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3" xr:uid="{A7FC3241-455A-48B7-B164-FA9A5A4DCCA9}"/>
    <cellStyle name="SAPBEXHLevel1 4 4 2 2 9" xfId="43971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9" xr:uid="{3A197C22-F442-4903-809F-2681A9D526BC}"/>
    <cellStyle name="SAPBEXHLevel1 4 4 2 9" xfId="42752" xr:uid="{5E9FF009-2FEC-429A-BC71-D3B9225402C1}"/>
    <cellStyle name="SAPBEXHLevel1 4 4 3" xfId="4296" xr:uid="{00000000-0005-0000-0000-00008E550000}"/>
    <cellStyle name="SAPBEXHLevel1 4 4 3 10" xfId="46160" xr:uid="{F24C4D5E-8775-487F-A96C-BDE3BD3E84B7}"/>
    <cellStyle name="SAPBEXHLevel1 4 4 3 11" xfId="48478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4" xr:uid="{FF4E38F2-4AE1-4C08-9A17-049E585F1710}"/>
    <cellStyle name="SAPBEXHLevel1 4 4 3 9" xfId="43970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50" xr:uid="{A8A61141-EFED-4B90-8857-CF75B48D8D3A}"/>
    <cellStyle name="SAPBEXHLevel1 4 5" xfId="3230" xr:uid="{00000000-0005-0000-0000-0000A5550000}"/>
    <cellStyle name="SAPBEXHLevel1 4 5 10" xfId="42753" xr:uid="{52C9DC30-6A51-411A-8BB2-E78261B74C76}"/>
    <cellStyle name="SAPBEXHLevel1 4 5 11" xfId="42194" xr:uid="{1707D1F0-0FA3-4861-B286-7CBF46C912C6}"/>
    <cellStyle name="SAPBEXHLevel1 4 5 12" xfId="47272" xr:uid="{154BCDE8-1EA3-4BB1-B8DB-9C92BEF56481}"/>
    <cellStyle name="SAPBEXHLevel1 4 5 2" xfId="3231" xr:uid="{00000000-0005-0000-0000-0000A6550000}"/>
    <cellStyle name="SAPBEXHLevel1 4 5 2 10" xfId="42195" xr:uid="{01B373CE-67C5-4BA6-B0A2-DE2D1793C740}"/>
    <cellStyle name="SAPBEXHLevel1 4 5 2 11" xfId="47273" xr:uid="{821FB5C9-FCF1-4C12-9767-1449F6F92F3C}"/>
    <cellStyle name="SAPBEXHLevel1 4 5 2 2" xfId="4293" xr:uid="{00000000-0005-0000-0000-0000A7550000}"/>
    <cellStyle name="SAPBEXHLevel1 4 5 2 2 10" xfId="46163" xr:uid="{157F4104-6418-4DFA-87EE-688FC1767C10}"/>
    <cellStyle name="SAPBEXHLevel1 4 5 2 2 11" xfId="48481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1" xr:uid="{56D91B17-D977-433D-8238-7ECDA8C8EA29}"/>
    <cellStyle name="SAPBEXHLevel1 4 5 2 2 9" xfId="43973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9" xr:uid="{D0366AE8-1ABF-4107-830B-9580AC245C6F}"/>
    <cellStyle name="SAPBEXHLevel1 4 5 2 9" xfId="42754" xr:uid="{901A285B-12C6-4A4F-A59D-AB30C7F24F0F}"/>
    <cellStyle name="SAPBEXHLevel1 4 5 3" xfId="4294" xr:uid="{00000000-0005-0000-0000-0000BE550000}"/>
    <cellStyle name="SAPBEXHLevel1 4 5 3 10" xfId="46162" xr:uid="{6DF6002E-3B79-4641-AB06-6E9B5938BAB4}"/>
    <cellStyle name="SAPBEXHLevel1 4 5 3 11" xfId="48480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2" xr:uid="{2D907105-6ABD-49FC-93B8-050AF7DA4C6D}"/>
    <cellStyle name="SAPBEXHLevel1 4 5 3 9" xfId="43972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20" xr:uid="{7F1B076F-1D90-4A7F-9739-6DD4EC46D8C4}"/>
    <cellStyle name="SAPBEXHLevel1 4 6" xfId="3232" xr:uid="{00000000-0005-0000-0000-0000D5550000}"/>
    <cellStyle name="SAPBEXHLevel1 4 6 10" xfId="42755" xr:uid="{371F7511-F39D-4C73-AEA3-54AEDD4329DD}"/>
    <cellStyle name="SAPBEXHLevel1 4 6 11" xfId="42196" xr:uid="{E97FD777-1C7F-457A-BB45-AF06E4B374B8}"/>
    <cellStyle name="SAPBEXHLevel1 4 6 12" xfId="47274" xr:uid="{57356E4F-9446-471C-B6FE-AD42C8DB4BA2}"/>
    <cellStyle name="SAPBEXHLevel1 4 6 2" xfId="3233" xr:uid="{00000000-0005-0000-0000-0000D6550000}"/>
    <cellStyle name="SAPBEXHLevel1 4 6 2 10" xfId="42197" xr:uid="{D397D55B-276B-4569-AE3F-5469396135F3}"/>
    <cellStyle name="SAPBEXHLevel1 4 6 2 11" xfId="47275" xr:uid="{7F3D4D8B-6533-4125-9C6A-5678E716BAC2}"/>
    <cellStyle name="SAPBEXHLevel1 4 6 2 2" xfId="4291" xr:uid="{00000000-0005-0000-0000-0000D7550000}"/>
    <cellStyle name="SAPBEXHLevel1 4 6 2 2 10" xfId="46165" xr:uid="{C965CBFC-8172-4096-A087-013AFBCA2117}"/>
    <cellStyle name="SAPBEXHLevel1 4 6 2 2 11" xfId="48483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9" xr:uid="{1971720C-325D-41C1-9536-CAEE735952C9}"/>
    <cellStyle name="SAPBEXHLevel1 4 6 2 2 9" xfId="43975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7" xr:uid="{4956EC22-06BD-4EF4-91CD-D235B8574F1D}"/>
    <cellStyle name="SAPBEXHLevel1 4 6 2 9" xfId="42756" xr:uid="{5F4A5960-4001-45BB-BEC5-9155D1B0DB44}"/>
    <cellStyle name="SAPBEXHLevel1 4 6 3" xfId="4292" xr:uid="{00000000-0005-0000-0000-0000EE550000}"/>
    <cellStyle name="SAPBEXHLevel1 4 6 3 10" xfId="46164" xr:uid="{5DA17419-235F-4943-91BC-10B3A127CDEF}"/>
    <cellStyle name="SAPBEXHLevel1 4 6 3 11" xfId="48482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50" xr:uid="{A7E5865D-2BE8-4951-A4A2-33A3E4130027}"/>
    <cellStyle name="SAPBEXHLevel1 4 6 3 9" xfId="43974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9" xr:uid="{10C1FFE7-0E86-4787-9A91-4ABB904E9F48}"/>
    <cellStyle name="SAPBEXHLevel1 4 7" xfId="3234" xr:uid="{00000000-0005-0000-0000-000005560000}"/>
    <cellStyle name="SAPBEXHLevel1 4 7 10" xfId="42757" xr:uid="{36567984-E998-4832-9C37-155D8FCB9875}"/>
    <cellStyle name="SAPBEXHLevel1 4 7 11" xfId="42198" xr:uid="{A59E10A3-AF2E-4CBB-98B1-DB45D3504338}"/>
    <cellStyle name="SAPBEXHLevel1 4 7 12" xfId="47276" xr:uid="{36F61D44-E6FB-4187-A6DF-316C867086D9}"/>
    <cellStyle name="SAPBEXHLevel1 4 7 2" xfId="3235" xr:uid="{00000000-0005-0000-0000-000006560000}"/>
    <cellStyle name="SAPBEXHLevel1 4 7 2 10" xfId="41357" xr:uid="{4CFC4035-D30C-4042-8E01-DBF2FEF4B927}"/>
    <cellStyle name="SAPBEXHLevel1 4 7 2 11" xfId="47277" xr:uid="{FAD5FDCD-CB7C-4956-904E-05B639058DC9}"/>
    <cellStyle name="SAPBEXHLevel1 4 7 2 2" xfId="4289" xr:uid="{00000000-0005-0000-0000-000007560000}"/>
    <cellStyle name="SAPBEXHLevel1 4 7 2 2 10" xfId="46167" xr:uid="{A7C16AD8-1E54-4095-9FAB-034F4C9D35DC}"/>
    <cellStyle name="SAPBEXHLevel1 4 7 2 2 11" xfId="48485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8" xr:uid="{044C6306-6B70-4C64-818D-500B0A3A8533}"/>
    <cellStyle name="SAPBEXHLevel1 4 7 2 2 9" xfId="43977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8" xr:uid="{F48EA0AE-074F-4688-B048-CBCD79C539B1}"/>
    <cellStyle name="SAPBEXHLevel1 4 7 2 9" xfId="42758" xr:uid="{F258F517-B3D9-48E2-9CD6-E834CB645B6B}"/>
    <cellStyle name="SAPBEXHLevel1 4 7 3" xfId="4290" xr:uid="{00000000-0005-0000-0000-00001E560000}"/>
    <cellStyle name="SAPBEXHLevel1 4 7 3 10" xfId="46166" xr:uid="{256F0F01-330C-4432-90B1-B790FA7AC483}"/>
    <cellStyle name="SAPBEXHLevel1 4 7 3 11" xfId="48484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4" xr:uid="{311F1FA8-2054-4B16-B3A0-945A42234173}"/>
    <cellStyle name="SAPBEXHLevel1 4 7 3 9" xfId="43976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8" xr:uid="{2C34BE37-B9C2-44EC-8AD5-0DBFB9AD59B0}"/>
    <cellStyle name="SAPBEXHLevel1 4 8" xfId="3236" xr:uid="{00000000-0005-0000-0000-000035560000}"/>
    <cellStyle name="SAPBEXHLevel1 4 8 10" xfId="42199" xr:uid="{371FFA19-8414-45DB-947D-DF073C12D547}"/>
    <cellStyle name="SAPBEXHLevel1 4 8 11" xfId="47278" xr:uid="{ED578ACD-183D-4B41-A56D-F6DECD0D33B5}"/>
    <cellStyle name="SAPBEXHLevel1 4 8 2" xfId="4288" xr:uid="{00000000-0005-0000-0000-000036560000}"/>
    <cellStyle name="SAPBEXHLevel1 4 8 2 10" xfId="46168" xr:uid="{17040D75-94CB-45D8-91D1-738DC13B5ACB}"/>
    <cellStyle name="SAPBEXHLevel1 4 8 2 11" xfId="48486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7" xr:uid="{B1CCC884-1EE1-44E4-B794-C0F9DB99DFDD}"/>
    <cellStyle name="SAPBEXHLevel1 4 8 2 9" xfId="43978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7" xr:uid="{15553B0B-85AB-4E00-8B9C-E46F99D70A65}"/>
    <cellStyle name="SAPBEXHLevel1 4 8 9" xfId="42759" xr:uid="{5D739687-A198-4691-93A7-01BCD138A9DD}"/>
    <cellStyle name="SAPBEXHLevel1 4 9" xfId="3237" xr:uid="{00000000-0005-0000-0000-00004D560000}"/>
    <cellStyle name="SAPBEXHLevel1 4 9 10" xfId="42200" xr:uid="{C8536280-86DA-4563-8567-49DE0D014F39}"/>
    <cellStyle name="SAPBEXHLevel1 4 9 11" xfId="47279" xr:uid="{13C3BF67-8956-43BF-973F-4C3FE91C4E7C}"/>
    <cellStyle name="SAPBEXHLevel1 4 9 2" xfId="4287" xr:uid="{00000000-0005-0000-0000-00004E560000}"/>
    <cellStyle name="SAPBEXHLevel1 4 9 2 10" xfId="46169" xr:uid="{3DC0D253-19CB-4EF3-96EC-74A2A385E266}"/>
    <cellStyle name="SAPBEXHLevel1 4 9 2 11" xfId="48487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6" xr:uid="{5ABD6741-039A-47C9-A267-0AB96854FEE1}"/>
    <cellStyle name="SAPBEXHLevel1 4 9 2 9" xfId="43979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5" xr:uid="{2938AE16-B944-40CE-B444-018B68DDAA95}"/>
    <cellStyle name="SAPBEXHLevel1 4 9 9" xfId="42760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1" xr:uid="{DF6E42AF-2E33-4496-AB7B-925487698660}"/>
    <cellStyle name="SAPBEXHLevel1 5 10 11" xfId="47280" xr:uid="{756C804A-7FAC-441E-AC9F-CD6E025267BB}"/>
    <cellStyle name="SAPBEXHLevel1 5 10 2" xfId="4285" xr:uid="{00000000-0005-0000-0000-000067560000}"/>
    <cellStyle name="SAPBEXHLevel1 5 10 2 10" xfId="46170" xr:uid="{116EA7F2-C31C-4B03-8BBE-62959BB20309}"/>
    <cellStyle name="SAPBEXHLevel1 5 10 2 11" xfId="48488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5" xr:uid="{BE4E5520-F288-47DF-8530-5DD02ED64C5C}"/>
    <cellStyle name="SAPBEXHLevel1 5 10 2 9" xfId="43980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6" xr:uid="{E7988C66-6B09-403B-93F2-4327A525E26F}"/>
    <cellStyle name="SAPBEXHLevel1 5 10 9" xfId="42761" xr:uid="{BC87B72B-27A1-44D9-9655-729AD4A76BE4}"/>
    <cellStyle name="SAPBEXHLevel1 5 11" xfId="3240" xr:uid="{00000000-0005-0000-0000-00007E560000}"/>
    <cellStyle name="SAPBEXHLevel1 5 11 10" xfId="44955" xr:uid="{483E2E7A-CEF3-42E8-8298-FB4AEFAD6F61}"/>
    <cellStyle name="SAPBEXHLevel1 5 11 11" xfId="47281" xr:uid="{12C36AE6-10C4-45D4-9EEA-E0A44ECF38C5}"/>
    <cellStyle name="SAPBEXHLevel1 5 11 2" xfId="4284" xr:uid="{00000000-0005-0000-0000-00007F560000}"/>
    <cellStyle name="SAPBEXHLevel1 5 11 2 10" xfId="46171" xr:uid="{C7A8840B-11C9-412B-A3BA-855A5509BE09}"/>
    <cellStyle name="SAPBEXHLevel1 5 11 2 11" xfId="48489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4" xr:uid="{0A8CEBE5-A8DE-41C7-B0FB-593EF7FCDCD8}"/>
    <cellStyle name="SAPBEXHLevel1 5 11 2 9" xfId="43981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6" xr:uid="{54574F20-00B2-4B2A-B992-E6E75A9D6BCF}"/>
    <cellStyle name="SAPBEXHLevel1 5 11 9" xfId="42762" xr:uid="{52DCB392-A3E1-42F7-8EAE-73E17B4826D0}"/>
    <cellStyle name="SAPBEXHLevel1 5 12" xfId="3241" xr:uid="{00000000-0005-0000-0000-000096560000}"/>
    <cellStyle name="SAPBEXHLevel1 5 12 10" xfId="44956" xr:uid="{61A97C04-D988-4302-AB16-4FC360F52009}"/>
    <cellStyle name="SAPBEXHLevel1 5 12 11" xfId="47282" xr:uid="{A89B3E5E-3000-43FA-878A-1F61DF91EF78}"/>
    <cellStyle name="SAPBEXHLevel1 5 12 2" xfId="4283" xr:uid="{00000000-0005-0000-0000-000097560000}"/>
    <cellStyle name="SAPBEXHLevel1 5 12 2 10" xfId="46172" xr:uid="{75391447-D4C8-4B90-9980-68AA3B7F8BC7}"/>
    <cellStyle name="SAPBEXHLevel1 5 12 2 11" xfId="48490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3" xr:uid="{94BE9E6B-C055-4F9A-B162-5A6C23995843}"/>
    <cellStyle name="SAPBEXHLevel1 5 12 2 9" xfId="43982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5" xr:uid="{69310A64-532E-4F90-A29C-DE31D64DAD87}"/>
    <cellStyle name="SAPBEXHLevel1 5 12 9" xfId="42763" xr:uid="{4BC21AC8-CABE-46D1-9B2A-3A0F10A1FE7E}"/>
    <cellStyle name="SAPBEXHLevel1 5 13" xfId="3242" xr:uid="{00000000-0005-0000-0000-0000AE560000}"/>
    <cellStyle name="SAPBEXHLevel1 5 13 10" xfId="44957" xr:uid="{8A820ADF-3FEF-4A86-83E8-F3B85C8A87B6}"/>
    <cellStyle name="SAPBEXHLevel1 5 13 11" xfId="47283" xr:uid="{8EBBBFD2-D169-4BC9-8256-828BC9AA7552}"/>
    <cellStyle name="SAPBEXHLevel1 5 13 2" xfId="4282" xr:uid="{00000000-0005-0000-0000-0000AF560000}"/>
    <cellStyle name="SAPBEXHLevel1 5 13 2 10" xfId="46173" xr:uid="{29C3F1FB-3196-4D42-8F88-D3C61E0A12E0}"/>
    <cellStyle name="SAPBEXHLevel1 5 13 2 11" xfId="48491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2" xr:uid="{0054C01B-1526-4ED0-BCDA-770920773F96}"/>
    <cellStyle name="SAPBEXHLevel1 5 13 2 9" xfId="43983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3" xr:uid="{4EBF47A2-37C6-491A-81FD-1797FC6EE4A3}"/>
    <cellStyle name="SAPBEXHLevel1 5 13 9" xfId="42764" xr:uid="{041BD248-26F9-4040-B2F8-6C8CB1D68C06}"/>
    <cellStyle name="SAPBEXHLevel1 5 14" xfId="3243" xr:uid="{00000000-0005-0000-0000-0000C6560000}"/>
    <cellStyle name="SAPBEXHLevel1 5 14 10" xfId="44958" xr:uid="{33B70349-93B6-44E3-A02E-700DC95ED9BE}"/>
    <cellStyle name="SAPBEXHLevel1 5 14 11" xfId="47284" xr:uid="{493C00A4-93B8-4DD4-A381-A0C1BC9F4A11}"/>
    <cellStyle name="SAPBEXHLevel1 5 14 2" xfId="4281" xr:uid="{00000000-0005-0000-0000-0000C7560000}"/>
    <cellStyle name="SAPBEXHLevel1 5 14 2 10" xfId="46174" xr:uid="{F2511FBE-4373-4B2C-B775-A68EE621AFF5}"/>
    <cellStyle name="SAPBEXHLevel1 5 14 2 11" xfId="48492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1" xr:uid="{EB511568-0BC7-4407-8601-A47955CAFD97}"/>
    <cellStyle name="SAPBEXHLevel1 5 14 2 9" xfId="43984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4" xr:uid="{F816252B-816C-414B-A437-188EC9652857}"/>
    <cellStyle name="SAPBEXHLevel1 5 14 9" xfId="42765" xr:uid="{A3E5F599-9924-425A-A24C-2F73355DA537}"/>
    <cellStyle name="SAPBEXHLevel1 5 15" xfId="3244" xr:uid="{00000000-0005-0000-0000-0000DE560000}"/>
    <cellStyle name="SAPBEXHLevel1 5 15 10" xfId="44959" xr:uid="{25709F39-10B0-4F15-BF06-D1B576A802FB}"/>
    <cellStyle name="SAPBEXHLevel1 5 15 11" xfId="47285" xr:uid="{EF69092B-E273-4805-88B1-1C55ABFB6EFA}"/>
    <cellStyle name="SAPBEXHLevel1 5 15 2" xfId="4280" xr:uid="{00000000-0005-0000-0000-0000DF560000}"/>
    <cellStyle name="SAPBEXHLevel1 5 15 2 10" xfId="46175" xr:uid="{0DB3DF34-4407-45CA-9F7E-92235B3F69F8}"/>
    <cellStyle name="SAPBEXHLevel1 5 15 2 11" xfId="48493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40" xr:uid="{A9DA226D-4985-4039-B182-4633DC08BFFB}"/>
    <cellStyle name="SAPBEXHLevel1 5 15 2 9" xfId="43985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4" xr:uid="{1AEDEA5F-EEA2-41EC-B429-7B3BD1A047AE}"/>
    <cellStyle name="SAPBEXHLevel1 5 15 9" xfId="42766" xr:uid="{7B42C41E-3FCD-4B4E-8AF3-1547905A621A}"/>
    <cellStyle name="SAPBEXHLevel1 5 16" xfId="3245" xr:uid="{00000000-0005-0000-0000-0000F6560000}"/>
    <cellStyle name="SAPBEXHLevel1 5 16 10" xfId="44960" xr:uid="{503A3352-B171-4C9E-8C52-E37ACC834050}"/>
    <cellStyle name="SAPBEXHLevel1 5 16 11" xfId="47286" xr:uid="{E7A8ABAD-BC62-4D8B-B25C-7BED6F142064}"/>
    <cellStyle name="SAPBEXHLevel1 5 16 2" xfId="4279" xr:uid="{00000000-0005-0000-0000-0000F7560000}"/>
    <cellStyle name="SAPBEXHLevel1 5 16 2 10" xfId="46176" xr:uid="{9DD20629-1BE4-47BA-95F1-56F5B7D97D83}"/>
    <cellStyle name="SAPBEXHLevel1 5 16 2 11" xfId="48494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9" xr:uid="{49D68E56-2326-451F-81F4-C173D04BC352}"/>
    <cellStyle name="SAPBEXHLevel1 5 16 2 9" xfId="43986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3" xr:uid="{9700D017-46F0-4797-B0B9-12624D3842F0}"/>
    <cellStyle name="SAPBEXHLevel1 5 16 9" xfId="42767" xr:uid="{8F892E5F-3FC4-4771-864E-DD32F012E77C}"/>
    <cellStyle name="SAPBEXHLevel1 5 17" xfId="3238" xr:uid="{00000000-0005-0000-0000-00000E570000}"/>
    <cellStyle name="SAPBEXHLevel1 5 17 10" xfId="42341" xr:uid="{774A480C-929A-4FC9-B254-82EE31FC97FA}"/>
    <cellStyle name="SAPBEXHLevel1 5 17 11" xfId="44818" xr:uid="{CCB7067C-61F6-4E11-8B61-FB2CC9BE842D}"/>
    <cellStyle name="SAPBEXHLevel1 5 17 12" xfId="46874" xr:uid="{12583DCF-E642-4388-9ED0-33FC80D6DE42}"/>
    <cellStyle name="SAPBEXHLevel1 5 17 13" xfId="49177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9" xr:uid="{1DD608B8-1E14-42C3-A39F-F84613A18140}"/>
    <cellStyle name="SAPBEXHLevel1 5 17 2 4" xfId="42467" xr:uid="{ACDCBE69-27F9-4AA9-BD8B-CD4AA7085FD9}"/>
    <cellStyle name="SAPBEXHLevel1 5 17 2 5" xfId="44935" xr:uid="{357C4379-4363-4D03-842D-D9E3D7EFE149}"/>
    <cellStyle name="SAPBEXHLevel1 5 17 2 6" xfId="46998" xr:uid="{644AF546-7F6B-4ACC-AB1C-65B69CC89D2A}"/>
    <cellStyle name="SAPBEXHLevel1 5 17 2 7" xfId="49295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2" xr:uid="{2A083F44-5FC6-4A3B-869C-4B2BFE5385DB}"/>
    <cellStyle name="SAPBEXHLevel1 5 18" xfId="4286" xr:uid="{00000000-0005-0000-0000-00001C570000}"/>
    <cellStyle name="SAPBEXHLevel1 5 18 10" xfId="45510" xr:uid="{A5CFE919-B234-4A29-9D29-F0CCF1A958FA}"/>
    <cellStyle name="SAPBEXHLevel1 5 18 11" xfId="47832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2" xr:uid="{DDDB08CF-B1EC-4D84-98B7-1AE077E0BEDB}"/>
    <cellStyle name="SAPBEXHLevel1 5 18 9" xfId="38882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1" xr:uid="{6FFBD8F7-7399-4EB8-A531-DC64589387FB}"/>
    <cellStyle name="SAPBEXHLevel1 5 2 13" xfId="42768" xr:uid="{3BBCB91F-0936-435E-AECE-C8648236C6FB}"/>
    <cellStyle name="SAPBEXHLevel1 5 2 14" xfId="44961" xr:uid="{A1514E9D-637A-49B9-9833-4F274AD065C2}"/>
    <cellStyle name="SAPBEXHLevel1 5 2 15" xfId="47287" xr:uid="{C3A38DF0-A0B7-4240-B9C7-5C41391A1761}"/>
    <cellStyle name="SAPBEXHLevel1 5 2 2" xfId="3247" xr:uid="{00000000-0005-0000-0000-00002E570000}"/>
    <cellStyle name="SAPBEXHLevel1 5 2 2 10" xfId="44962" xr:uid="{28A490C9-C92B-47D4-8B74-2369067D0164}"/>
    <cellStyle name="SAPBEXHLevel1 5 2 2 11" xfId="47288" xr:uid="{704D19A3-AA0E-44F9-A1E1-C9E26A6F2DB8}"/>
    <cellStyle name="SAPBEXHLevel1 5 2 2 2" xfId="4277" xr:uid="{00000000-0005-0000-0000-00002F570000}"/>
    <cellStyle name="SAPBEXHLevel1 5 2 2 2 10" xfId="46178" xr:uid="{91ED7244-4B29-4E93-9B34-97D5ED142E05}"/>
    <cellStyle name="SAPBEXHLevel1 5 2 2 2 11" xfId="48496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3" xr:uid="{E28A9C71-7551-43FA-8C07-0B54604BDA32}"/>
    <cellStyle name="SAPBEXHLevel1 5 2 2 2 9" xfId="43988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2" xr:uid="{4E143C5A-FA58-4645-A2C7-15183769DCAA}"/>
    <cellStyle name="SAPBEXHLevel1 5 2 2 9" xfId="42769" xr:uid="{9CB98DB2-BFB7-4BD7-A69F-0FCE7C21BB44}"/>
    <cellStyle name="SAPBEXHLevel1 5 2 3" xfId="3246" xr:uid="{00000000-0005-0000-0000-000046570000}"/>
    <cellStyle name="SAPBEXHLevel1 5 2 3 10" xfId="43987" xr:uid="{0A28DA98-44B9-4A89-9DDD-0EF7485E515F}"/>
    <cellStyle name="SAPBEXHLevel1 5 2 3 11" xfId="46177" xr:uid="{9FB30EB0-92DD-4937-8DDF-9F1322FC536D}"/>
    <cellStyle name="SAPBEXHLevel1 5 2 3 12" xfId="48495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8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4" xr:uid="{7657F573-F3C5-4E3F-BAF1-1C603BD71193}"/>
    <cellStyle name="SAPBEXHLevel1 5 28" xfId="41334" xr:uid="{A213E1DA-4DE6-4453-AF3A-E693A4217796}"/>
    <cellStyle name="SAPBEXHLevel1 5 29" xfId="43339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2" xr:uid="{D62D524D-EB1C-417E-AC09-D467299C4D4E}"/>
    <cellStyle name="SAPBEXHLevel1 5 3 12" xfId="42770" xr:uid="{D589D9D8-18A7-4EDE-8492-2E1D5A0851BB}"/>
    <cellStyle name="SAPBEXHLevel1 5 3 13" xfId="44963" xr:uid="{63EAE8D5-B116-4633-9065-3C5834046546}"/>
    <cellStyle name="SAPBEXHLevel1 5 3 14" xfId="47289" xr:uid="{FA797DD1-F4CA-488F-95D4-62259FB1E38E}"/>
    <cellStyle name="SAPBEXHLevel1 5 3 2" xfId="3249" xr:uid="{00000000-0005-0000-0000-000070570000}"/>
    <cellStyle name="SAPBEXHLevel1 5 3 2 10" xfId="44964" xr:uid="{D2B5C442-9004-43C3-BFDD-F9D6A8CC337B}"/>
    <cellStyle name="SAPBEXHLevel1 5 3 2 11" xfId="47290" xr:uid="{B2C93FE5-6AC1-4609-824D-F1DD3B8B10E6}"/>
    <cellStyle name="SAPBEXHLevel1 5 3 2 2" xfId="4275" xr:uid="{00000000-0005-0000-0000-000071570000}"/>
    <cellStyle name="SAPBEXHLevel1 5 3 2 2 10" xfId="46180" xr:uid="{6CB7811D-B09A-44A2-83FC-9C8FB1662171}"/>
    <cellStyle name="SAPBEXHLevel1 5 3 2 2 11" xfId="48498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6" xr:uid="{7108FA7E-E20E-4F3A-B7D2-71CEB46A846F}"/>
    <cellStyle name="SAPBEXHLevel1 5 3 2 2 9" xfId="43990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1" xr:uid="{42A13BF7-E56A-4E21-A9FE-8B886906AB12}"/>
    <cellStyle name="SAPBEXHLevel1 5 3 2 9" xfId="42771" xr:uid="{D3E84C64-270D-456E-8907-B817F227DB76}"/>
    <cellStyle name="SAPBEXHLevel1 5 3 3" xfId="4276" xr:uid="{00000000-0005-0000-0000-000088570000}"/>
    <cellStyle name="SAPBEXHLevel1 5 3 3 10" xfId="46179" xr:uid="{E3E5EBE7-8108-4E46-9517-DCD1B640B5C9}"/>
    <cellStyle name="SAPBEXHLevel1 5 3 3 11" xfId="48497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7" xr:uid="{A3CC102D-AD70-4260-A76C-98E597A8A45B}"/>
    <cellStyle name="SAPBEXHLevel1 5 3 3 9" xfId="43989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1" xr:uid="{461CC507-BE70-432F-B4CB-0AA00710154F}"/>
    <cellStyle name="SAPBEXHLevel1 5 4" xfId="3250" xr:uid="{00000000-0005-0000-0000-0000A0570000}"/>
    <cellStyle name="SAPBEXHLevel1 5 4 10" xfId="42772" xr:uid="{CF90A998-A9DE-4E1E-9CA8-92DF82D14847}"/>
    <cellStyle name="SAPBEXHLevel1 5 4 11" xfId="44965" xr:uid="{84C2E4D0-5DE3-4AA6-A11F-A806D4F06DDA}"/>
    <cellStyle name="SAPBEXHLevel1 5 4 12" xfId="47291" xr:uid="{A8AAA3A9-AC7F-4C01-85EF-CDD29006EB08}"/>
    <cellStyle name="SAPBEXHLevel1 5 4 2" xfId="3251" xr:uid="{00000000-0005-0000-0000-0000A1570000}"/>
    <cellStyle name="SAPBEXHLevel1 5 4 2 10" xfId="44966" xr:uid="{79A2C7E1-7023-4A36-A417-CB1888E63038}"/>
    <cellStyle name="SAPBEXHLevel1 5 4 2 11" xfId="47292" xr:uid="{1B962BEE-DF26-43D0-9CE7-A084D53280B9}"/>
    <cellStyle name="SAPBEXHLevel1 5 4 2 2" xfId="4274" xr:uid="{00000000-0005-0000-0000-0000A2570000}"/>
    <cellStyle name="SAPBEXHLevel1 5 4 2 2 10" xfId="46182" xr:uid="{8A5793C5-3BC8-4673-A5E9-EB5E17532A85}"/>
    <cellStyle name="SAPBEXHLevel1 5 4 2 2 11" xfId="48500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4" xr:uid="{3D75D22C-4243-4519-B30B-7F197000D6CD}"/>
    <cellStyle name="SAPBEXHLevel1 5 4 2 2 9" xfId="43992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80" xr:uid="{07DC22ED-7CDC-4E35-A0CA-DA5074C7E9F3}"/>
    <cellStyle name="SAPBEXHLevel1 5 4 2 9" xfId="42773" xr:uid="{BF09E03B-1EA1-4D41-9532-FAB32DF9576D}"/>
    <cellStyle name="SAPBEXHLevel1 5 4 3" xfId="3493" xr:uid="{00000000-0005-0000-0000-0000B9570000}"/>
    <cellStyle name="SAPBEXHLevel1 5 4 3 10" xfId="46181" xr:uid="{42A69DE9-F85F-4552-8222-1741E389999D}"/>
    <cellStyle name="SAPBEXHLevel1 5 4 3 11" xfId="48499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5" xr:uid="{EA42DA88-B5D7-4B13-9607-322F34F7CA6F}"/>
    <cellStyle name="SAPBEXHLevel1 5 4 3 9" xfId="43991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9" xr:uid="{0B4A2277-DDD0-4D3F-AC65-CD600ECFAB70}"/>
    <cellStyle name="SAPBEXHLevel1 5 5" xfId="3252" xr:uid="{00000000-0005-0000-0000-0000D0570000}"/>
    <cellStyle name="SAPBEXHLevel1 5 5 10" xfId="42774" xr:uid="{17623D8F-2679-4111-BC5B-788141B3708E}"/>
    <cellStyle name="SAPBEXHLevel1 5 5 11" xfId="44967" xr:uid="{0860B3BB-FFD6-4EDC-9346-A7FF10E4FE75}"/>
    <cellStyle name="SAPBEXHLevel1 5 5 12" xfId="47293" xr:uid="{E096E7F3-4D88-4749-A607-13F8E9D73FC1}"/>
    <cellStyle name="SAPBEXHLevel1 5 5 2" xfId="3253" xr:uid="{00000000-0005-0000-0000-0000D1570000}"/>
    <cellStyle name="SAPBEXHLevel1 5 5 2 10" xfId="44968" xr:uid="{5AA20AD5-BF5F-4B4B-8C3A-3EBD6BAD3775}"/>
    <cellStyle name="SAPBEXHLevel1 5 5 2 11" xfId="47294" xr:uid="{961B8DC3-1AB7-404B-9BD8-BA4FD2B3AF45}"/>
    <cellStyle name="SAPBEXHLevel1 5 5 2 2" xfId="4272" xr:uid="{00000000-0005-0000-0000-0000D2570000}"/>
    <cellStyle name="SAPBEXHLevel1 5 5 2 2 10" xfId="46184" xr:uid="{59A4F833-05E4-4B0C-92D9-EE9752F8B25C}"/>
    <cellStyle name="SAPBEXHLevel1 5 5 2 2 11" xfId="48502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2" xr:uid="{94F9B928-53BC-4F1E-BD90-EBC67E24B63B}"/>
    <cellStyle name="SAPBEXHLevel1 5 5 2 2 9" xfId="43994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9" xr:uid="{1C4FCCB0-6BED-4F7C-A0D4-589D191A8709}"/>
    <cellStyle name="SAPBEXHLevel1 5 5 2 9" xfId="42775" xr:uid="{9FCB9253-31BE-44D2-A88C-E1E72BA2FA08}"/>
    <cellStyle name="SAPBEXHLevel1 5 5 3" xfId="4273" xr:uid="{00000000-0005-0000-0000-0000E9570000}"/>
    <cellStyle name="SAPBEXHLevel1 5 5 3 10" xfId="46183" xr:uid="{2B7920D8-22B9-483C-8BA2-27B10B6ED346}"/>
    <cellStyle name="SAPBEXHLevel1 5 5 3 11" xfId="48501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3" xr:uid="{FE29395B-DBFD-4FFF-BBAD-FEE5BD7331E4}"/>
    <cellStyle name="SAPBEXHLevel1 5 5 3 9" xfId="43993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40" xr:uid="{9BA14D15-6AAE-45C6-BDEE-D51C0AC529E6}"/>
    <cellStyle name="SAPBEXHLevel1 5 6" xfId="3254" xr:uid="{00000000-0005-0000-0000-000000580000}"/>
    <cellStyle name="SAPBEXHLevel1 5 6 10" xfId="42776" xr:uid="{E55203A8-6D35-4DE7-A8F8-AC6D0F93C42A}"/>
    <cellStyle name="SAPBEXHLevel1 5 6 11" xfId="44969" xr:uid="{45856002-B2F5-4506-AADE-EB7C4C3E150F}"/>
    <cellStyle name="SAPBEXHLevel1 5 6 12" xfId="47295" xr:uid="{B0AC2833-C1DE-45C9-9DAB-E30324C726DD}"/>
    <cellStyle name="SAPBEXHLevel1 5 6 2" xfId="3255" xr:uid="{00000000-0005-0000-0000-000001580000}"/>
    <cellStyle name="SAPBEXHLevel1 5 6 2 10" xfId="44970" xr:uid="{253D55F8-C35B-43ED-8229-4F98A5EDEEBD}"/>
    <cellStyle name="SAPBEXHLevel1 5 6 2 11" xfId="47296" xr:uid="{3163BBA6-78D7-492C-A2E6-05132D01531B}"/>
    <cellStyle name="SAPBEXHLevel1 5 6 2 2" xfId="4270" xr:uid="{00000000-0005-0000-0000-000002580000}"/>
    <cellStyle name="SAPBEXHLevel1 5 6 2 2 10" xfId="46186" xr:uid="{B0483FE5-A167-4657-8418-F877961A3E1D}"/>
    <cellStyle name="SAPBEXHLevel1 5 6 2 2 11" xfId="48504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30" xr:uid="{442E941D-2CA4-4FB5-818D-20DE7D7FDE95}"/>
    <cellStyle name="SAPBEXHLevel1 5 6 2 2 9" xfId="43996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8" xr:uid="{8EE02B35-4646-4E9F-8360-60F7790FFC5F}"/>
    <cellStyle name="SAPBEXHLevel1 5 6 2 9" xfId="42777" xr:uid="{4666BA66-0A78-4D40-84CD-85962E7C1E6F}"/>
    <cellStyle name="SAPBEXHLevel1 5 6 3" xfId="4271" xr:uid="{00000000-0005-0000-0000-000019580000}"/>
    <cellStyle name="SAPBEXHLevel1 5 6 3 10" xfId="46185" xr:uid="{7002564C-3757-48F0-9750-65459D5A35D6}"/>
    <cellStyle name="SAPBEXHLevel1 5 6 3 11" xfId="48503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1" xr:uid="{2789DBBD-1515-4975-B787-DB915861E53A}"/>
    <cellStyle name="SAPBEXHLevel1 5 6 3 9" xfId="43995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2" xr:uid="{CB5C263C-3E1F-4837-BADB-D5D043E91C43}"/>
    <cellStyle name="SAPBEXHLevel1 5 7" xfId="3256" xr:uid="{00000000-0005-0000-0000-000030580000}"/>
    <cellStyle name="SAPBEXHLevel1 5 7 10" xfId="42778" xr:uid="{B3D36DF0-5361-4D50-8ED9-26B21C43F790}"/>
    <cellStyle name="SAPBEXHLevel1 5 7 11" xfId="44971" xr:uid="{CDACC6ED-5E93-4873-86BC-2247035E21CF}"/>
    <cellStyle name="SAPBEXHLevel1 5 7 12" xfId="47297" xr:uid="{73169B88-5ECA-4F89-96EC-21AB94C805FF}"/>
    <cellStyle name="SAPBEXHLevel1 5 7 2" xfId="3257" xr:uid="{00000000-0005-0000-0000-000031580000}"/>
    <cellStyle name="SAPBEXHLevel1 5 7 2 10" xfId="44972" xr:uid="{25281357-3CB7-48BD-9309-7420343907F3}"/>
    <cellStyle name="SAPBEXHLevel1 5 7 2 11" xfId="47298" xr:uid="{58AC909E-CAD2-4672-A7E9-1FEBA4635C71}"/>
    <cellStyle name="SAPBEXHLevel1 5 7 2 2" xfId="4268" xr:uid="{00000000-0005-0000-0000-000032580000}"/>
    <cellStyle name="SAPBEXHLevel1 5 7 2 2 10" xfId="46188" xr:uid="{7E7AE361-CF5A-42D9-BF20-89606E3C38DE}"/>
    <cellStyle name="SAPBEXHLevel1 5 7 2 2 11" xfId="48506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8" xr:uid="{F9F8C194-C8FD-4D89-A834-7093A78DFCB1}"/>
    <cellStyle name="SAPBEXHLevel1 5 7 2 2 9" xfId="43998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4" xr:uid="{BDB8C70C-0E46-452B-A3F0-310C3F1BBFE3}"/>
    <cellStyle name="SAPBEXHLevel1 5 7 2 9" xfId="42779" xr:uid="{468DEC11-31B4-4539-9C70-7CEECDFF16E9}"/>
    <cellStyle name="SAPBEXHLevel1 5 7 3" xfId="4269" xr:uid="{00000000-0005-0000-0000-000049580000}"/>
    <cellStyle name="SAPBEXHLevel1 5 7 3 10" xfId="46187" xr:uid="{BE5EFEBB-D173-46EC-B07E-0675B4D2EBCF}"/>
    <cellStyle name="SAPBEXHLevel1 5 7 3 11" xfId="48505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9" xr:uid="{79AAA6FF-1188-477C-B9D1-E1F73AD325F3}"/>
    <cellStyle name="SAPBEXHLevel1 5 7 3 9" xfId="43997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8" xr:uid="{7EB27B45-ACEB-417E-B2D3-730218F736BB}"/>
    <cellStyle name="SAPBEXHLevel1 5 8" xfId="3258" xr:uid="{00000000-0005-0000-0000-000060580000}"/>
    <cellStyle name="SAPBEXHLevel1 5 8 10" xfId="44973" xr:uid="{3B8FBD91-C88E-48F1-8499-E48B0DE0EC9B}"/>
    <cellStyle name="SAPBEXHLevel1 5 8 11" xfId="47299" xr:uid="{E53510E4-7611-4376-9356-AB7E79BDF5D9}"/>
    <cellStyle name="SAPBEXHLevel1 5 8 2" xfId="4267" xr:uid="{00000000-0005-0000-0000-000061580000}"/>
    <cellStyle name="SAPBEXHLevel1 5 8 2 10" xfId="46189" xr:uid="{D73A534E-6DA0-4645-8124-F74AB0B5A37A}"/>
    <cellStyle name="SAPBEXHLevel1 5 8 2 11" xfId="48507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2" xr:uid="{1E8EE91F-8BB9-49C3-8287-28FD5FD41384}"/>
    <cellStyle name="SAPBEXHLevel1 5 8 2 9" xfId="43999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7" xr:uid="{CCA444E0-9720-42E9-93F7-A6B09604B2BB}"/>
    <cellStyle name="SAPBEXHLevel1 5 8 9" xfId="42780" xr:uid="{B75DC582-3AAD-4395-BD2D-EA2D2840EAFD}"/>
    <cellStyle name="SAPBEXHLevel1 5 9" xfId="3259" xr:uid="{00000000-0005-0000-0000-000078580000}"/>
    <cellStyle name="SAPBEXHLevel1 5 9 10" xfId="44974" xr:uid="{57211615-0AA9-42D6-A5D0-A1C178C3AD14}"/>
    <cellStyle name="SAPBEXHLevel1 5 9 11" xfId="47300" xr:uid="{66BD91B0-DEDC-4335-A263-53C25F52A1F5}"/>
    <cellStyle name="SAPBEXHLevel1 5 9 2" xfId="4266" xr:uid="{00000000-0005-0000-0000-000079580000}"/>
    <cellStyle name="SAPBEXHLevel1 5 9 2 10" xfId="46190" xr:uid="{6C2E7A3A-579F-4198-BBB9-746E163AFBEC}"/>
    <cellStyle name="SAPBEXHLevel1 5 9 2 11" xfId="48508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7" xr:uid="{D9C3CEEE-33C4-4ED3-ACFF-A81F7DA2526D}"/>
    <cellStyle name="SAPBEXHLevel1 5 9 2 9" xfId="44000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7" xr:uid="{4F8FA530-AB9E-4343-8E49-6185791A272E}"/>
    <cellStyle name="SAPBEXHLevel1 5 9 9" xfId="42781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6" xr:uid="{46B80576-4836-4BF4-AED7-A10D3CFD837F}"/>
    <cellStyle name="SAPBEXHLevel1 6 13" xfId="42782" xr:uid="{28A4BAAB-2681-4EB8-AF4D-EEDF5BE74097}"/>
    <cellStyle name="SAPBEXHLevel1 6 14" xfId="44975" xr:uid="{50A08D26-6CF1-49B1-9F8C-C382F7B4850A}"/>
    <cellStyle name="SAPBEXHLevel1 6 15" xfId="47301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6" xr:uid="{29834400-AF5D-4B2F-829D-8FF6EB234846}"/>
    <cellStyle name="SAPBEXHLevel1 6 2 12" xfId="42783" xr:uid="{22D13B07-8203-4CF1-9516-6010A9E01F7C}"/>
    <cellStyle name="SAPBEXHLevel1 6 2 13" xfId="44976" xr:uid="{BC792CAC-1650-45DF-B663-9AB5E61C77F6}"/>
    <cellStyle name="SAPBEXHLevel1 6 2 14" xfId="47302" xr:uid="{AF0FFAD6-AF96-4F8E-BE10-FC51BED6C97F}"/>
    <cellStyle name="SAPBEXHLevel1 6 2 2" xfId="3261" xr:uid="{00000000-0005-0000-0000-000095580000}"/>
    <cellStyle name="SAPBEXHLevel1 6 2 2 10" xfId="44002" xr:uid="{1092B402-4457-4B09-88B4-2FA7F5AC2590}"/>
    <cellStyle name="SAPBEXHLevel1 6 2 2 11" xfId="46192" xr:uid="{F01B6BD0-A7C3-48FD-B083-1B8CF2162D1C}"/>
    <cellStyle name="SAPBEXHLevel1 6 2 2 12" xfId="48510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5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2" xr:uid="{68691B19-A2EA-4D89-9778-EAB0531656EB}"/>
    <cellStyle name="SAPBEXHLevel1 6 3 11" xfId="44819" xr:uid="{F5B8B495-4BDB-4DB8-9EAB-5675B8C71894}"/>
    <cellStyle name="SAPBEXHLevel1 6 3 12" xfId="46875" xr:uid="{BE1030A7-0451-4399-AD38-5800A9933596}"/>
    <cellStyle name="SAPBEXHLevel1 6 3 13" xfId="49178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30" xr:uid="{CD785716-E279-43BC-BD51-8D038578FDAA}"/>
    <cellStyle name="SAPBEXHLevel1 6 3 2 4" xfId="42468" xr:uid="{8EB9A00B-39BF-4323-BFCA-4A8612B36603}"/>
    <cellStyle name="SAPBEXHLevel1 6 3 2 5" xfId="44936" xr:uid="{7F27F989-01F5-4F39-AD64-810C8FAE882B}"/>
    <cellStyle name="SAPBEXHLevel1 6 3 2 6" xfId="46999" xr:uid="{5BFC681B-8A23-4FCB-BE46-A82811FCDBB2}"/>
    <cellStyle name="SAPBEXHLevel1 6 3 2 7" xfId="49296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3" xr:uid="{8ACA7E37-A799-49CA-B65F-6249EF826E5C}"/>
    <cellStyle name="SAPBEXHLevel1 6 4" xfId="4265" xr:uid="{00000000-0005-0000-0000-0000C5580000}"/>
    <cellStyle name="SAPBEXHLevel1 6 4 10" xfId="46191" xr:uid="{F3ABBADF-653F-4D1F-886A-3EF93CC8746E}"/>
    <cellStyle name="SAPBEXHLevel1 6 4 11" xfId="48509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6" xr:uid="{FE1CE558-7686-476E-9F21-DAABBB061059}"/>
    <cellStyle name="SAPBEXHLevel1 6 4 9" xfId="44001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5" xr:uid="{2C7E6265-8879-4B5F-9FE4-2C2418DB3E08}"/>
    <cellStyle name="SAPBEXHLevel1 7 13" xfId="42784" xr:uid="{2B7433B4-D554-4C5B-8E5C-E79162164BF3}"/>
    <cellStyle name="SAPBEXHLevel1 7 14" xfId="44977" xr:uid="{6109DB85-F1C9-47FF-A713-A83A017AF41C}"/>
    <cellStyle name="SAPBEXHLevel1 7 15" xfId="47303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5" xr:uid="{DA862C3C-C36D-4D37-BEC9-53110147D68F}"/>
    <cellStyle name="SAPBEXHLevel1 7 2 12" xfId="42785" xr:uid="{5482E21F-6839-493C-81A5-7D5E8BE041E4}"/>
    <cellStyle name="SAPBEXHLevel1 7 2 13" xfId="44978" xr:uid="{0A865DD2-1578-4A44-97FA-F983A7AFAD41}"/>
    <cellStyle name="SAPBEXHLevel1 7 2 14" xfId="47304" xr:uid="{B16D5ABF-AFB0-4814-8772-284B1F87E6FB}"/>
    <cellStyle name="SAPBEXHLevel1 7 2 2" xfId="3263" xr:uid="{00000000-0005-0000-0000-0000DD580000}"/>
    <cellStyle name="SAPBEXHLevel1 7 2 2 10" xfId="44004" xr:uid="{8FBA70F7-2555-4C66-B176-28A5BCA5513B}"/>
    <cellStyle name="SAPBEXHLevel1 7 2 2 11" xfId="46194" xr:uid="{2C95565A-FBCA-4B6D-BE9B-40A7E242C999}"/>
    <cellStyle name="SAPBEXHLevel1 7 2 2 12" xfId="48512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3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3" xr:uid="{0D85EA19-9885-4198-984E-210B6941168C}"/>
    <cellStyle name="SAPBEXHLevel1 7 3 11" xfId="44820" xr:uid="{6947C840-F46F-47EA-99E0-D507E3ACC9D3}"/>
    <cellStyle name="SAPBEXHLevel1 7 3 12" xfId="46876" xr:uid="{9339FC62-B611-4A7D-8062-17A6C84E4C11}"/>
    <cellStyle name="SAPBEXHLevel1 7 3 13" xfId="49179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1" xr:uid="{74FC3FB3-CACD-47A1-9A5C-C635AB31C84C}"/>
    <cellStyle name="SAPBEXHLevel1 7 3 2 4" xfId="42469" xr:uid="{5CB09A48-FA7E-48DC-92BC-58B3D3386084}"/>
    <cellStyle name="SAPBEXHLevel1 7 3 2 5" xfId="44937" xr:uid="{64EC531B-EA79-4D66-AF72-F504118A630A}"/>
    <cellStyle name="SAPBEXHLevel1 7 3 2 6" xfId="47000" xr:uid="{ECC29984-E3AB-412B-BB88-7B791ECB15C2}"/>
    <cellStyle name="SAPBEXHLevel1 7 3 2 7" xfId="49297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4" xr:uid="{4F6F86E2-54BD-45FB-849B-00974183F2F2}"/>
    <cellStyle name="SAPBEXHLevel1 7 4" xfId="4263" xr:uid="{00000000-0005-0000-0000-00000D590000}"/>
    <cellStyle name="SAPBEXHLevel1 7 4 10" xfId="46193" xr:uid="{1C32B23A-0A7D-4E5B-A534-1BC58E031550}"/>
    <cellStyle name="SAPBEXHLevel1 7 4 11" xfId="48511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4" xr:uid="{04E3FB08-8D89-4A58-BDE3-7BF8B0E1EA38}"/>
    <cellStyle name="SAPBEXHLevel1 7 4 9" xfId="44003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4" xr:uid="{8AA2FB1A-BF19-4CF8-9184-09F1F15AB3AC}"/>
    <cellStyle name="SAPBEXHLevel1 8 13" xfId="42786" xr:uid="{D7C88018-F1F8-433A-99AD-61718DC712AB}"/>
    <cellStyle name="SAPBEXHLevel1 8 14" xfId="44979" xr:uid="{031417B3-E2F9-41C3-A3BA-8F39F457572C}"/>
    <cellStyle name="SAPBEXHLevel1 8 15" xfId="47305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4" xr:uid="{44016BDC-C8DE-45BD-BF42-D533CE7FD526}"/>
    <cellStyle name="SAPBEXHLevel1 8 2 12" xfId="42787" xr:uid="{02F79B70-7D65-49BC-8E67-87A829272C50}"/>
    <cellStyle name="SAPBEXHLevel1 8 2 13" xfId="44980" xr:uid="{F5F8C510-F83C-4817-BFE2-DB72CF728416}"/>
    <cellStyle name="SAPBEXHLevel1 8 2 14" xfId="47306" xr:uid="{461AFB76-CF24-41E0-B499-E08FA34ED39D}"/>
    <cellStyle name="SAPBEXHLevel1 8 2 2" xfId="3265" xr:uid="{00000000-0005-0000-0000-000025590000}"/>
    <cellStyle name="SAPBEXHLevel1 8 2 2 10" xfId="44006" xr:uid="{CEAF8B07-65C5-4F06-BD81-BBCB830C195B}"/>
    <cellStyle name="SAPBEXHLevel1 8 2 2 11" xfId="46196" xr:uid="{675D7515-7BC0-4ECB-9893-ADA0339D177D}"/>
    <cellStyle name="SAPBEXHLevel1 8 2 2 12" xfId="48514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1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4" xr:uid="{DCEA0454-7F92-4EE9-8A65-CBCAC3397468}"/>
    <cellStyle name="SAPBEXHLevel1 8 3 11" xfId="44821" xr:uid="{5E9D0433-0545-4367-9A4F-5F70BAA64EDC}"/>
    <cellStyle name="SAPBEXHLevel1 8 3 12" xfId="46877" xr:uid="{A54FDBCC-EB21-4FD0-A99D-BA441CDD9595}"/>
    <cellStyle name="SAPBEXHLevel1 8 3 13" xfId="49180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2" xr:uid="{07C528B2-9455-4568-8B6D-BD5BD306EE22}"/>
    <cellStyle name="SAPBEXHLevel1 8 3 2 4" xfId="42470" xr:uid="{85935589-A9F0-4A6C-B9FA-46298B147266}"/>
    <cellStyle name="SAPBEXHLevel1 8 3 2 5" xfId="44938" xr:uid="{A8DCBC73-95C3-427A-81B9-18A661556A95}"/>
    <cellStyle name="SAPBEXHLevel1 8 3 2 6" xfId="47001" xr:uid="{A5C96C1D-B6F5-40C0-AC51-811941FC7BDC}"/>
    <cellStyle name="SAPBEXHLevel1 8 3 2 7" xfId="49298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5" xr:uid="{DA566E72-8CF3-4E56-8748-0290576B3AFD}"/>
    <cellStyle name="SAPBEXHLevel1 8 4" xfId="4261" xr:uid="{00000000-0005-0000-0000-000055590000}"/>
    <cellStyle name="SAPBEXHLevel1 8 4 10" xfId="46195" xr:uid="{CAD23986-4A47-4334-9E35-75FE5C9AD346}"/>
    <cellStyle name="SAPBEXHLevel1 8 4 11" xfId="48513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2" xr:uid="{D6F0E87A-6CA4-4EDE-8217-4959E3538590}"/>
    <cellStyle name="SAPBEXHLevel1 8 4 9" xfId="44005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3" xr:uid="{6E067375-BB3E-44A1-B594-26EB30E6FC34}"/>
    <cellStyle name="SAPBEXHLevel1 9 13" xfId="42788" xr:uid="{B8BE667D-E695-4B67-BC58-99E2791562C0}"/>
    <cellStyle name="SAPBEXHLevel1 9 14" xfId="44981" xr:uid="{4DBF141D-CBB4-45AE-B881-4CA89ED188BD}"/>
    <cellStyle name="SAPBEXHLevel1 9 15" xfId="47307" xr:uid="{D93C556A-C936-41CA-BF86-D72999CC30BC}"/>
    <cellStyle name="SAPBEXHLevel1 9 2" xfId="3267" xr:uid="{00000000-0005-0000-0000-00006B590000}"/>
    <cellStyle name="SAPBEXHLevel1 9 2 10" xfId="44982" xr:uid="{32C026B9-C639-46F8-AC16-C53C13831F69}"/>
    <cellStyle name="SAPBEXHLevel1 9 2 11" xfId="47308" xr:uid="{29D244FA-A397-4084-9522-DC6029CEA2F2}"/>
    <cellStyle name="SAPBEXHLevel1 9 2 2" xfId="4258" xr:uid="{00000000-0005-0000-0000-00006C590000}"/>
    <cellStyle name="SAPBEXHLevel1 9 2 2 10" xfId="46198" xr:uid="{B7DF4E87-4C1F-4508-84AF-0FC33A2E7CDE}"/>
    <cellStyle name="SAPBEXHLevel1 9 2 2 11" xfId="48516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9" xr:uid="{30ACF7F4-7C9D-467A-91B2-C34434BB7653}"/>
    <cellStyle name="SAPBEXHLevel1 9 2 2 9" xfId="44008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3" xr:uid="{0E8EF8A2-50FC-4B3C-9FCA-F931F5809586}"/>
    <cellStyle name="SAPBEXHLevel1 9 2 9" xfId="42789" xr:uid="{E3882783-0264-4991-B44E-37C06DF713F3}"/>
    <cellStyle name="SAPBEXHLevel1 9 3" xfId="3266" xr:uid="{00000000-0005-0000-0000-000083590000}"/>
    <cellStyle name="SAPBEXHLevel1 9 3 10" xfId="44007" xr:uid="{4B458A85-D097-46AA-B1FF-CB1E754393EE}"/>
    <cellStyle name="SAPBEXHLevel1 9 3 11" xfId="46197" xr:uid="{2DB9D29C-B5D5-49D9-9157-02AC275FD529}"/>
    <cellStyle name="SAPBEXHLevel1 9 3 12" xfId="48515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20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90" xr:uid="{8CCF770B-2125-4B30-A216-43696416EA26}"/>
    <cellStyle name="SAPBEXHLevel1X 10 11" xfId="44983" xr:uid="{7E5C6E5A-55E9-4A6A-A899-B29B9DE5FA76}"/>
    <cellStyle name="SAPBEXHLevel1X 10 12" xfId="47309" xr:uid="{ED3C0324-58EB-4811-A197-8122E657FBF8}"/>
    <cellStyle name="SAPBEXHLevel1X 10 2" xfId="3269" xr:uid="{00000000-0005-0000-0000-0000A7590000}"/>
    <cellStyle name="SAPBEXHLevel1X 10 2 10" xfId="44984" xr:uid="{7582D8D7-119C-40A4-BC89-115745D3DE08}"/>
    <cellStyle name="SAPBEXHLevel1X 10 2 11" xfId="47310" xr:uid="{A34C7BD8-9640-480B-A433-1FCA6544868C}"/>
    <cellStyle name="SAPBEXHLevel1X 10 2 2" xfId="4256" xr:uid="{00000000-0005-0000-0000-0000A8590000}"/>
    <cellStyle name="SAPBEXHLevel1X 10 2 2 10" xfId="46200" xr:uid="{995D6B35-9D06-4AA3-B73A-CF245E403A45}"/>
    <cellStyle name="SAPBEXHLevel1X 10 2 2 11" xfId="48518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1" xr:uid="{6D6D7CEE-5AA8-47B9-AEDF-96269F3A6A2A}"/>
    <cellStyle name="SAPBEXHLevel1X 10 2 2 9" xfId="44010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2" xr:uid="{6F6D2A45-4610-4769-A1F7-11710A8BD28C}"/>
    <cellStyle name="SAPBEXHLevel1X 10 2 9" xfId="42791" xr:uid="{DCB8824D-9CB7-4268-964B-BF8E5723CCA7}"/>
    <cellStyle name="SAPBEXHLevel1X 10 3" xfId="4257" xr:uid="{00000000-0005-0000-0000-0000BF590000}"/>
    <cellStyle name="SAPBEXHLevel1X 10 3 10" xfId="46199" xr:uid="{7F24EB0F-65DF-441B-94A3-769024F7982A}"/>
    <cellStyle name="SAPBEXHLevel1X 10 3 11" xfId="48517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8" xr:uid="{C52AF157-D152-4A94-B259-D40FB2A5303B}"/>
    <cellStyle name="SAPBEXHLevel1X 10 3 9" xfId="44009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2" xr:uid="{4EC95FB2-46C1-4AC5-AFD5-23988B0F307C}"/>
    <cellStyle name="SAPBEXHLevel1X 11" xfId="1872" xr:uid="{00000000-0005-0000-0000-0000D6590000}"/>
    <cellStyle name="SAPBEXHLevel1X 11 10" xfId="42792" xr:uid="{B76D8BDD-1D6F-4AC8-8418-468016174995}"/>
    <cellStyle name="SAPBEXHLevel1X 11 11" xfId="44985" xr:uid="{EC117E7E-EF8E-4D26-A66E-5B79DC360EAF}"/>
    <cellStyle name="SAPBEXHLevel1X 11 12" xfId="47311" xr:uid="{E7735661-BD16-4259-83D8-98D760C17EAF}"/>
    <cellStyle name="SAPBEXHLevel1X 11 2" xfId="3271" xr:uid="{00000000-0005-0000-0000-0000D7590000}"/>
    <cellStyle name="SAPBEXHLevel1X 11 2 10" xfId="44986" xr:uid="{59393407-F834-4B6D-A2B7-A284EF8513C6}"/>
    <cellStyle name="SAPBEXHLevel1X 11 2 11" xfId="47312" xr:uid="{06F95EA8-216D-4AEB-816E-D3CF8B6EE114}"/>
    <cellStyle name="SAPBEXHLevel1X 11 2 2" xfId="4254" xr:uid="{00000000-0005-0000-0000-0000D8590000}"/>
    <cellStyle name="SAPBEXHLevel1X 11 2 2 10" xfId="46202" xr:uid="{4E338F20-E47C-4B79-99B4-38C9E53F20E3}"/>
    <cellStyle name="SAPBEXHLevel1X 11 2 2 11" xfId="48520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9" xr:uid="{69DBC509-1EEE-4D87-AAC5-0987984A8912}"/>
    <cellStyle name="SAPBEXHLevel1X 11 2 2 9" xfId="44012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1" xr:uid="{46533D39-E187-430A-ACFE-7967833F858C}"/>
    <cellStyle name="SAPBEXHLevel1X 11 2 9" xfId="42793" xr:uid="{02AA4C85-B8B7-42B5-9374-66504913EAF7}"/>
    <cellStyle name="SAPBEXHLevel1X 11 3" xfId="4255" xr:uid="{00000000-0005-0000-0000-0000EF590000}"/>
    <cellStyle name="SAPBEXHLevel1X 11 3 10" xfId="46201" xr:uid="{9D022594-C105-4BB8-9488-C11CC0C8D0FA}"/>
    <cellStyle name="SAPBEXHLevel1X 11 3 11" xfId="48519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60" xr:uid="{126BD32C-D7EA-42EA-AA98-E0EE40C1E6B4}"/>
    <cellStyle name="SAPBEXHLevel1X 11 3 9" xfId="44011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1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7" xr:uid="{0CAFA32D-72EE-4CF3-9CC0-0475D9A84E6F}"/>
    <cellStyle name="SAPBEXHLevel1X 12 11" xfId="47313" xr:uid="{04CC93EF-07F2-47F4-B1D0-CFD6AD734BE0}"/>
    <cellStyle name="SAPBEXHLevel1X 12 2" xfId="2133" xr:uid="{00000000-0005-0000-0000-0000085A0000}"/>
    <cellStyle name="SAPBEXHLevel1X 12 2 10" xfId="46203" xr:uid="{4891EE46-9C0B-49DC-AA75-2F826A32722F}"/>
    <cellStyle name="SAPBEXHLevel1X 12 2 11" xfId="48521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7" xr:uid="{56791D6B-EFB3-43DA-9304-32A70B5070DC}"/>
    <cellStyle name="SAPBEXHLevel1X 12 2 9" xfId="44013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3" xr:uid="{C9C354D3-777F-4340-87BB-69FE1EFE82F5}"/>
    <cellStyle name="SAPBEXHLevel1X 12 9" xfId="42794" xr:uid="{86C5B4AA-EACC-48ED-A3B9-0B4DBA840C8E}"/>
    <cellStyle name="SAPBEXHLevel1X 13" xfId="3274" xr:uid="{00000000-0005-0000-0000-00001F5A0000}"/>
    <cellStyle name="SAPBEXHLevel1X 13 10" xfId="44988" xr:uid="{0908A2CB-8C85-43DD-8D0E-2F53D462C405}"/>
    <cellStyle name="SAPBEXHLevel1X 13 11" xfId="47314" xr:uid="{5796EE55-9D62-4702-996B-BDAA29835DE1}"/>
    <cellStyle name="SAPBEXHLevel1X 13 2" xfId="4253" xr:uid="{00000000-0005-0000-0000-0000205A0000}"/>
    <cellStyle name="SAPBEXHLevel1X 13 2 10" xfId="46204" xr:uid="{0066A0DA-C612-46C6-84FA-C4C29D39A925}"/>
    <cellStyle name="SAPBEXHLevel1X 13 2 11" xfId="48522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6" xr:uid="{435FC323-A3FA-40E1-9CBD-D7BF64EC9068}"/>
    <cellStyle name="SAPBEXHLevel1X 13 2 9" xfId="44014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70" xr:uid="{EB4F62E2-03E8-4F49-BDEC-1C96DC6E7DB7}"/>
    <cellStyle name="SAPBEXHLevel1X 13 9" xfId="42795" xr:uid="{EF17A839-F174-41D4-A812-8758E0ED884D}"/>
    <cellStyle name="SAPBEXHLevel1X 14" xfId="3275" xr:uid="{00000000-0005-0000-0000-0000375A0000}"/>
    <cellStyle name="SAPBEXHLevel1X 14 10" xfId="44989" xr:uid="{308FD8F2-CFE1-4548-8525-4EDB915904EC}"/>
    <cellStyle name="SAPBEXHLevel1X 14 11" xfId="47315" xr:uid="{B204667F-BF3A-496E-B75E-7D6CAEEDFA03}"/>
    <cellStyle name="SAPBEXHLevel1X 14 2" xfId="4252" xr:uid="{00000000-0005-0000-0000-0000385A0000}"/>
    <cellStyle name="SAPBEXHLevel1X 14 2 10" xfId="46205" xr:uid="{F4D50992-E878-441F-941B-7209A7A5B856}"/>
    <cellStyle name="SAPBEXHLevel1X 14 2 11" xfId="48523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5" xr:uid="{9530AB10-FE04-4CB3-906D-932A95AE0D6F}"/>
    <cellStyle name="SAPBEXHLevel1X 14 2 9" xfId="44015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30" xr:uid="{14DD7F46-2278-498E-842D-A8F96BC8F5F6}"/>
    <cellStyle name="SAPBEXHLevel1X 14 9" xfId="42796" xr:uid="{1EF6410D-2C61-42C7-B5A9-3715E2E6E907}"/>
    <cellStyle name="SAPBEXHLevel1X 15" xfId="3276" xr:uid="{00000000-0005-0000-0000-00004F5A0000}"/>
    <cellStyle name="SAPBEXHLevel1X 15 10" xfId="44990" xr:uid="{A0789E0B-5328-4CE9-9B6E-D4A34C050E45}"/>
    <cellStyle name="SAPBEXHLevel1X 15 11" xfId="47316" xr:uid="{7A651CB8-0ADA-4941-9F49-55A6710E9BC2}"/>
    <cellStyle name="SAPBEXHLevel1X 15 2" xfId="4251" xr:uid="{00000000-0005-0000-0000-0000505A0000}"/>
    <cellStyle name="SAPBEXHLevel1X 15 2 10" xfId="46206" xr:uid="{C2BEF41F-E5A7-4305-BCFD-EAD5DFF372B4}"/>
    <cellStyle name="SAPBEXHLevel1X 15 2 11" xfId="48524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4" xr:uid="{F934EA70-FD36-430B-B3A4-36B963DF179D}"/>
    <cellStyle name="SAPBEXHLevel1X 15 2 9" xfId="44016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9" xr:uid="{2A8F2E17-0901-4C91-9077-4B95F93C0DB5}"/>
    <cellStyle name="SAPBEXHLevel1X 15 9" xfId="42797" xr:uid="{14423BFD-6EA6-4534-9578-474518D1FDB7}"/>
    <cellStyle name="SAPBEXHLevel1X 16" xfId="3277" xr:uid="{00000000-0005-0000-0000-0000675A0000}"/>
    <cellStyle name="SAPBEXHLevel1X 16 10" xfId="44991" xr:uid="{2199AB5D-1F6A-42C9-BAA6-8A764DC25354}"/>
    <cellStyle name="SAPBEXHLevel1X 16 11" xfId="47317" xr:uid="{D071E7F0-E25B-4E3C-8B7F-6CEF7E0B3781}"/>
    <cellStyle name="SAPBEXHLevel1X 16 2" xfId="4250" xr:uid="{00000000-0005-0000-0000-0000685A0000}"/>
    <cellStyle name="SAPBEXHLevel1X 16 2 10" xfId="46207" xr:uid="{AB507C7B-67C2-454E-AE7E-58A86F631552}"/>
    <cellStyle name="SAPBEXHLevel1X 16 2 11" xfId="48525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3" xr:uid="{7FFB2CB5-2EA6-49F9-B4CF-A5F7BAF9F846}"/>
    <cellStyle name="SAPBEXHLevel1X 16 2 9" xfId="44017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6" xr:uid="{E443C81E-EE65-4C90-AC11-ECDFD332BEF0}"/>
    <cellStyle name="SAPBEXHLevel1X 16 9" xfId="42798" xr:uid="{8C869795-585B-4F7C-80BF-E1EE1D15FC12}"/>
    <cellStyle name="SAPBEXHLevel1X 17" xfId="3278" xr:uid="{00000000-0005-0000-0000-00007F5A0000}"/>
    <cellStyle name="SAPBEXHLevel1X 17 10" xfId="44992" xr:uid="{11ABFA4F-8268-42C5-A90F-031A4EE4DECA}"/>
    <cellStyle name="SAPBEXHLevel1X 17 11" xfId="47318" xr:uid="{4F4E41CA-970A-40E9-A031-845BD13ADD44}"/>
    <cellStyle name="SAPBEXHLevel1X 17 2" xfId="4249" xr:uid="{00000000-0005-0000-0000-0000805A0000}"/>
    <cellStyle name="SAPBEXHLevel1X 17 2 10" xfId="46208" xr:uid="{C3AA7537-1977-4603-BD08-244567C2B617}"/>
    <cellStyle name="SAPBEXHLevel1X 17 2 11" xfId="48526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2" xr:uid="{504A5C18-6D1F-4C95-854F-47C60046B81D}"/>
    <cellStyle name="SAPBEXHLevel1X 17 2 9" xfId="44018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4" xr:uid="{E1183E11-6DDD-482C-A6DF-7D7664E3A8E5}"/>
    <cellStyle name="SAPBEXHLevel1X 17 9" xfId="42799" xr:uid="{7BBE1129-A394-4C23-AF5B-52622A8390F7}"/>
    <cellStyle name="SAPBEXHLevel1X 18" xfId="3279" xr:uid="{00000000-0005-0000-0000-0000975A0000}"/>
    <cellStyle name="SAPBEXHLevel1X 18 10" xfId="44993" xr:uid="{9FCC4194-785E-4CAB-B7C0-61779ECCB293}"/>
    <cellStyle name="SAPBEXHLevel1X 18 11" xfId="47319" xr:uid="{8AFDDFE4-F60F-488D-ADB2-2B1C32B2E4E7}"/>
    <cellStyle name="SAPBEXHLevel1X 18 2" xfId="4248" xr:uid="{00000000-0005-0000-0000-0000985A0000}"/>
    <cellStyle name="SAPBEXHLevel1X 18 2 10" xfId="46209" xr:uid="{D428253F-4F63-4F3E-AE27-FF9544E1BCB2}"/>
    <cellStyle name="SAPBEXHLevel1X 18 2 11" xfId="48527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1" xr:uid="{F7B9F7E4-B8CC-4976-882A-1791657B9365}"/>
    <cellStyle name="SAPBEXHLevel1X 18 2 9" xfId="44019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9" xr:uid="{EC009303-BD09-40FB-9886-52E6EAF4E25E}"/>
    <cellStyle name="SAPBEXHLevel1X 18 9" xfId="42800" xr:uid="{3E1585C0-4CA1-4E4F-8A66-B8C3BB3E2083}"/>
    <cellStyle name="SAPBEXHLevel1X 19" xfId="3280" xr:uid="{00000000-0005-0000-0000-0000AF5A0000}"/>
    <cellStyle name="SAPBEXHLevel1X 19 10" xfId="44994" xr:uid="{83DDFF36-D0C9-40E5-AF76-C0562BE8C741}"/>
    <cellStyle name="SAPBEXHLevel1X 19 11" xfId="47320" xr:uid="{460FC9BC-08F0-42D2-BDE1-409DC0135CFF}"/>
    <cellStyle name="SAPBEXHLevel1X 19 2" xfId="4247" xr:uid="{00000000-0005-0000-0000-0000B05A0000}"/>
    <cellStyle name="SAPBEXHLevel1X 19 2 10" xfId="46210" xr:uid="{225789C3-CBFA-42F8-A6E1-6FADD541C28B}"/>
    <cellStyle name="SAPBEXHLevel1X 19 2 11" xfId="48528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10" xr:uid="{C9D40E0A-07CB-4E61-BCB0-C7AD53566F9F}"/>
    <cellStyle name="SAPBEXHLevel1X 19 2 9" xfId="44020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7" xr:uid="{B87FE87A-F274-4AD2-BF95-48C1DEC8BCD4}"/>
    <cellStyle name="SAPBEXHLevel1X 19 9" xfId="42801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5" xr:uid="{07A6B3D1-BBEB-4D2E-8FDD-332F252ECFCA}"/>
    <cellStyle name="SAPBEXHLevel1X 2 10 11" xfId="47321" xr:uid="{EF594F1B-76FA-45BE-9589-28154DF91151}"/>
    <cellStyle name="SAPBEXHLevel1X 2 10 2" xfId="4245" xr:uid="{00000000-0005-0000-0000-0000C95A0000}"/>
    <cellStyle name="SAPBEXHLevel1X 2 10 2 10" xfId="46211" xr:uid="{585D161B-0020-47B7-B1C4-95ED1F4297E4}"/>
    <cellStyle name="SAPBEXHLevel1X 2 10 2 11" xfId="48529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9" xr:uid="{BDB74E63-068C-4306-B134-6183D8FC61F5}"/>
    <cellStyle name="SAPBEXHLevel1X 2 10 2 9" xfId="44021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8" xr:uid="{765BF52C-DF87-44E2-AFEC-A5860B361F2D}"/>
    <cellStyle name="SAPBEXHLevel1X 2 10 9" xfId="42802" xr:uid="{F599A519-756F-44CD-9CFC-1CC8FF0C0FBE}"/>
    <cellStyle name="SAPBEXHLevel1X 2 11" xfId="3283" xr:uid="{00000000-0005-0000-0000-0000E05A0000}"/>
    <cellStyle name="SAPBEXHLevel1X 2 11 10" xfId="44996" xr:uid="{8E893299-AC8C-44CE-8D53-DF7E3ECA2DE8}"/>
    <cellStyle name="SAPBEXHLevel1X 2 11 11" xfId="47322" xr:uid="{3983B1CB-90B2-48A3-8F93-385502CA33E8}"/>
    <cellStyle name="SAPBEXHLevel1X 2 11 2" xfId="4244" xr:uid="{00000000-0005-0000-0000-0000E15A0000}"/>
    <cellStyle name="SAPBEXHLevel1X 2 11 2 10" xfId="46212" xr:uid="{5E8588BB-E295-4135-B7A4-E4842A007ED6}"/>
    <cellStyle name="SAPBEXHLevel1X 2 11 2 11" xfId="48530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8" xr:uid="{E9C8FBF6-50AE-4668-B0C5-EA53636FCCF9}"/>
    <cellStyle name="SAPBEXHLevel1X 2 11 2 9" xfId="44022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8" xr:uid="{F781452B-B8CE-4196-BE34-1BC1FFF3E6E7}"/>
    <cellStyle name="SAPBEXHLevel1X 2 11 9" xfId="42803" xr:uid="{6AA9401C-24C1-4927-93A8-5594314F8531}"/>
    <cellStyle name="SAPBEXHLevel1X 2 12" xfId="3284" xr:uid="{00000000-0005-0000-0000-0000F85A0000}"/>
    <cellStyle name="SAPBEXHLevel1X 2 12 10" xfId="44997" xr:uid="{E32F76F1-9BD8-4EF6-8813-2B479FFA535A}"/>
    <cellStyle name="SAPBEXHLevel1X 2 12 11" xfId="47323" xr:uid="{A26B46F6-1401-45D7-9A4E-27D110676F3E}"/>
    <cellStyle name="SAPBEXHLevel1X 2 12 2" xfId="4243" xr:uid="{00000000-0005-0000-0000-0000F95A0000}"/>
    <cellStyle name="SAPBEXHLevel1X 2 12 2 10" xfId="46213" xr:uid="{D8D13077-99FE-488D-A81B-C7BA1F3B1B87}"/>
    <cellStyle name="SAPBEXHLevel1X 2 12 2 11" xfId="48531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7" xr:uid="{DB27C491-CF3A-44E4-AF8B-0C390BCF6DB0}"/>
    <cellStyle name="SAPBEXHLevel1X 2 12 2 9" xfId="44023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7" xr:uid="{2429C219-B0A2-4C7D-826D-CDC0FD90DF8F}"/>
    <cellStyle name="SAPBEXHLevel1X 2 12 9" xfId="42804" xr:uid="{4527C0B5-8D21-41DE-BCBD-278FDB7DE25C}"/>
    <cellStyle name="SAPBEXHLevel1X 2 13" xfId="3285" xr:uid="{00000000-0005-0000-0000-0000105B0000}"/>
    <cellStyle name="SAPBEXHLevel1X 2 13 10" xfId="44998" xr:uid="{FAFAB4F1-205B-4585-A793-6D92740E0F87}"/>
    <cellStyle name="SAPBEXHLevel1X 2 13 11" xfId="47324" xr:uid="{71453981-2371-4368-9F59-3332515E97F5}"/>
    <cellStyle name="SAPBEXHLevel1X 2 13 2" xfId="4241" xr:uid="{00000000-0005-0000-0000-0000115B0000}"/>
    <cellStyle name="SAPBEXHLevel1X 2 13 2 10" xfId="46214" xr:uid="{22A42C46-E114-4B0A-974A-F8FCA9CA20A1}"/>
    <cellStyle name="SAPBEXHLevel1X 2 13 2 11" xfId="48532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6" xr:uid="{B3F13B93-1AB5-4CA5-9B38-7E96691938AC}"/>
    <cellStyle name="SAPBEXHLevel1X 2 13 2 9" xfId="44024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5" xr:uid="{A11DC967-3F81-47E3-A707-FAD233000B5B}"/>
    <cellStyle name="SAPBEXHLevel1X 2 13 9" xfId="42805" xr:uid="{F5942BF1-6B60-4E09-AC27-CF57242B1626}"/>
    <cellStyle name="SAPBEXHLevel1X 2 14" xfId="3286" xr:uid="{00000000-0005-0000-0000-0000285B0000}"/>
    <cellStyle name="SAPBEXHLevel1X 2 14 10" xfId="44999" xr:uid="{4FABBFAE-E422-49A4-A8DD-3FBEAE79FAAC}"/>
    <cellStyle name="SAPBEXHLevel1X 2 14 11" xfId="47325" xr:uid="{86B6394F-1A45-45E9-A02E-DA8790AA2921}"/>
    <cellStyle name="SAPBEXHLevel1X 2 14 2" xfId="4240" xr:uid="{00000000-0005-0000-0000-0000295B0000}"/>
    <cellStyle name="SAPBEXHLevel1X 2 14 2 10" xfId="46215" xr:uid="{1142EF34-CE9C-47A4-B671-2DDC693E6BA5}"/>
    <cellStyle name="SAPBEXHLevel1X 2 14 2 11" xfId="48533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5" xr:uid="{424E1F6B-926A-4F66-8918-3532DDC3220E}"/>
    <cellStyle name="SAPBEXHLevel1X 2 14 2 9" xfId="44025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6" xr:uid="{F5BB702C-3F88-42A3-8255-991E5449CC9A}"/>
    <cellStyle name="SAPBEXHLevel1X 2 14 9" xfId="42806" xr:uid="{EC2FC46E-2520-4086-BA0E-D974768FB63E}"/>
    <cellStyle name="SAPBEXHLevel1X 2 15" xfId="3287" xr:uid="{00000000-0005-0000-0000-0000405B0000}"/>
    <cellStyle name="SAPBEXHLevel1X 2 15 10" xfId="45000" xr:uid="{D06063B4-FF05-4FFB-9C70-50DAF2811FE7}"/>
    <cellStyle name="SAPBEXHLevel1X 2 15 11" xfId="47326" xr:uid="{FFACE392-CD59-4564-8926-63644BFD3DC7}"/>
    <cellStyle name="SAPBEXHLevel1X 2 15 2" xfId="4239" xr:uid="{00000000-0005-0000-0000-0000415B0000}"/>
    <cellStyle name="SAPBEXHLevel1X 2 15 2 10" xfId="46216" xr:uid="{C9C0A1DF-78FE-4CC0-B81A-D70F80E5590A}"/>
    <cellStyle name="SAPBEXHLevel1X 2 15 2 11" xfId="48534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4" xr:uid="{1E7DA03D-4349-4913-8E0D-90364AB09443}"/>
    <cellStyle name="SAPBEXHLevel1X 2 15 2 9" xfId="44026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6" xr:uid="{F551B513-3396-4A53-885B-8D4AE66238DD}"/>
    <cellStyle name="SAPBEXHLevel1X 2 15 9" xfId="42807" xr:uid="{9E89C20C-F70E-45B8-90B6-9EDC71830E61}"/>
    <cellStyle name="SAPBEXHLevel1X 2 16" xfId="3288" xr:uid="{00000000-0005-0000-0000-0000585B0000}"/>
    <cellStyle name="SAPBEXHLevel1X 2 16 10" xfId="45001" xr:uid="{76C03202-CB21-479E-BB8E-A1D94511EA0A}"/>
    <cellStyle name="SAPBEXHLevel1X 2 16 11" xfId="47327" xr:uid="{1A78DC7A-AF38-4F34-B092-1BFE73CAB866}"/>
    <cellStyle name="SAPBEXHLevel1X 2 16 2" xfId="4238" xr:uid="{00000000-0005-0000-0000-0000595B0000}"/>
    <cellStyle name="SAPBEXHLevel1X 2 16 2 10" xfId="46217" xr:uid="{CA768835-A08D-4212-8E75-FA91AA491234}"/>
    <cellStyle name="SAPBEXHLevel1X 2 16 2 11" xfId="48535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3" xr:uid="{188EFB42-8665-4AF4-B717-B1BF9A0B6B5C}"/>
    <cellStyle name="SAPBEXHLevel1X 2 16 2 9" xfId="44027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5" xr:uid="{A8E1BD13-8AF7-45A0-B394-4AF0CCD18082}"/>
    <cellStyle name="SAPBEXHLevel1X 2 16 9" xfId="42808" xr:uid="{5F8F546A-B713-4CC0-B50A-2C1E9843DC26}"/>
    <cellStyle name="SAPBEXHLevel1X 2 17" xfId="3281" xr:uid="{00000000-0005-0000-0000-0000705B0000}"/>
    <cellStyle name="SAPBEXHLevel1X 2 17 10" xfId="38880" xr:uid="{7EFF1989-BA81-49A6-949C-F9BCF38BEA96}"/>
    <cellStyle name="SAPBEXHLevel1X 2 17 11" xfId="43327" xr:uid="{54430EFF-925D-4C70-B8AC-74F7674BB434}"/>
    <cellStyle name="SAPBEXHLevel1X 2 17 12" xfId="45512" xr:uid="{43B0539D-0211-47DC-93CB-26DC258CAB8B}"/>
    <cellStyle name="SAPBEXHLevel1X 2 17 13" xfId="47834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4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3" xr:uid="{40C01453-5F79-4C6D-9D7E-77B2D45391C8}"/>
    <cellStyle name="SAPBEXHLevel1X 2 2 13" xfId="42809" xr:uid="{C431182F-F289-47DC-8F47-F7114A678DA8}"/>
    <cellStyle name="SAPBEXHLevel1X 2 2 14" xfId="45002" xr:uid="{91E47310-7F8F-4DAF-9229-D5EDEA13C63F}"/>
    <cellStyle name="SAPBEXHLevel1X 2 2 15" xfId="47328" xr:uid="{717AF59D-357E-4E04-8732-5E04E4E5A062}"/>
    <cellStyle name="SAPBEXHLevel1X 2 2 2" xfId="865" xr:uid="{00000000-0005-0000-0000-0000915B0000}"/>
    <cellStyle name="SAPBEXHLevel1X 2 2 2 10" xfId="38990" xr:uid="{865A7256-08D3-41BD-88CF-94112FA5B2F8}"/>
    <cellStyle name="SAPBEXHLevel1X 2 2 2 11" xfId="46718" xr:uid="{01B68BC3-D149-4731-909D-CE458A307822}"/>
    <cellStyle name="SAPBEXHLevel1X 2 2 2 12" xfId="49034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6" xr:uid="{E2551FF8-C13A-4C0C-B9B2-79DE25F43313}"/>
    <cellStyle name="SAPBEXHLevel1X 2 2 3" xfId="3289" xr:uid="{00000000-0005-0000-0000-00009F5B0000}"/>
    <cellStyle name="SAPBEXHLevel1X 2 2 3 10" xfId="38991" xr:uid="{57361949-0652-44CE-A3CB-DF3A4C49DDB5}"/>
    <cellStyle name="SAPBEXHLevel1X 2 2 3 11" xfId="46717" xr:uid="{78647DF2-E62F-4C65-B3B0-48145E553C93}"/>
    <cellStyle name="SAPBEXHLevel1X 2 2 3 12" xfId="49033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5" xr:uid="{58793FCD-51FB-413B-A0E0-C7B89F513270}"/>
    <cellStyle name="SAPBEXHLevel1X 2 2 4" xfId="4237" xr:uid="{00000000-0005-0000-0000-0000AD5B0000}"/>
    <cellStyle name="SAPBEXHLevel1X 2 2 4 10" xfId="46218" xr:uid="{8B0B11C4-D047-47D2-BB55-9F6E5CEBA0D6}"/>
    <cellStyle name="SAPBEXHLevel1X 2 2 4 11" xfId="48536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2" xr:uid="{47ECD171-ECB5-4C48-82FF-E52EAE553093}"/>
    <cellStyle name="SAPBEXHLevel1X 2 2 4 9" xfId="44028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3" xr:uid="{BB41367F-B421-449F-A8AC-1E5B22A32201}"/>
    <cellStyle name="SAPBEXHLevel1X 2 28" xfId="41140" xr:uid="{14C6FAEA-9BC3-4B48-8A61-B7DE7A9ED232}"/>
    <cellStyle name="SAPBEXHLevel1X 2 29" xfId="44829" xr:uid="{ACA9AAE0-F1D5-44B9-9523-DEBBCE85F5D0}"/>
    <cellStyle name="SAPBEXHLevel1X 2 3" xfId="3290" xr:uid="{00000000-0005-0000-0000-0000D05B0000}"/>
    <cellStyle name="SAPBEXHLevel1X 2 3 10" xfId="45003" xr:uid="{FCF027F9-418E-4C13-AB7B-0FE37D033AF1}"/>
    <cellStyle name="SAPBEXHLevel1X 2 3 11" xfId="47329" xr:uid="{AC82E821-AA0A-4D1B-9244-D74762DD578D}"/>
    <cellStyle name="SAPBEXHLevel1X 2 3 2" xfId="4236" xr:uid="{00000000-0005-0000-0000-0000D15B0000}"/>
    <cellStyle name="SAPBEXHLevel1X 2 3 2 10" xfId="46219" xr:uid="{6E271458-1612-4454-B2D6-8587D964F002}"/>
    <cellStyle name="SAPBEXHLevel1X 2 3 2 11" xfId="48537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1" xr:uid="{A6BF8C06-AA57-46F4-80BF-96CF29363E52}"/>
    <cellStyle name="SAPBEXHLevel1X 2 3 2 9" xfId="44029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4" xr:uid="{DA31E7CB-F8C9-4CCF-BA0F-26341C8FAFC1}"/>
    <cellStyle name="SAPBEXHLevel1X 2 3 9" xfId="42810" xr:uid="{4272E316-86F4-433A-AA7B-FF63C5AB4A17}"/>
    <cellStyle name="SAPBEXHLevel1X 2 30" xfId="40102" xr:uid="{36FE6641-7DCD-4CC4-96F1-4A064E658073}"/>
    <cellStyle name="SAPBEXHLevel1X 2 4" xfId="3291" xr:uid="{00000000-0005-0000-0000-0000E85B0000}"/>
    <cellStyle name="SAPBEXHLevel1X 2 4 10" xfId="45004" xr:uid="{C6CCCB0A-50D6-4D11-A88F-E390FBEE2301}"/>
    <cellStyle name="SAPBEXHLevel1X 2 4 11" xfId="47330" xr:uid="{292FF4D7-4F0F-4728-993F-034DC74BDED4}"/>
    <cellStyle name="SAPBEXHLevel1X 2 4 2" xfId="4235" xr:uid="{00000000-0005-0000-0000-0000E95B0000}"/>
    <cellStyle name="SAPBEXHLevel1X 2 4 2 10" xfId="46220" xr:uid="{6351096D-75B0-4E77-BBDA-35C6C8615090}"/>
    <cellStyle name="SAPBEXHLevel1X 2 4 2 11" xfId="48538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8" xr:uid="{004D72A2-662F-4296-BADB-3536CCDC3932}"/>
    <cellStyle name="SAPBEXHLevel1X 2 4 2 9" xfId="44030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4" xr:uid="{55D67B4A-6B07-4AD8-B7B1-9761DB809543}"/>
    <cellStyle name="SAPBEXHLevel1X 2 4 9" xfId="42811" xr:uid="{DFA113C9-7A1D-4116-AC23-C74A5DC0CD8E}"/>
    <cellStyle name="SAPBEXHLevel1X 2 5" xfId="3292" xr:uid="{00000000-0005-0000-0000-0000005C0000}"/>
    <cellStyle name="SAPBEXHLevel1X 2 5 10" xfId="45005" xr:uid="{4CBCC334-9BF5-4AD6-9741-29336C79FD21}"/>
    <cellStyle name="SAPBEXHLevel1X 2 5 11" xfId="47331" xr:uid="{39B76B08-C1BD-417C-BD38-45562A18D946}"/>
    <cellStyle name="SAPBEXHLevel1X 2 5 2" xfId="4234" xr:uid="{00000000-0005-0000-0000-0000015C0000}"/>
    <cellStyle name="SAPBEXHLevel1X 2 5 2 10" xfId="46221" xr:uid="{289C5C16-0EB7-40D6-B917-A017843AF35E}"/>
    <cellStyle name="SAPBEXHLevel1X 2 5 2 11" xfId="48539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600" xr:uid="{0A859109-EEF2-45D3-8C5B-C1674B209B39}"/>
    <cellStyle name="SAPBEXHLevel1X 2 5 2 9" xfId="44031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3" xr:uid="{4B24B555-A802-4BCF-AE79-D27F7AF57F96}"/>
    <cellStyle name="SAPBEXHLevel1X 2 5 9" xfId="42812" xr:uid="{FD1D9FFD-AC0B-43D8-8648-599C37CD6EC2}"/>
    <cellStyle name="SAPBEXHLevel1X 2 6" xfId="3293" xr:uid="{00000000-0005-0000-0000-0000185C0000}"/>
    <cellStyle name="SAPBEXHLevel1X 2 6 10" xfId="45006" xr:uid="{8313997B-FAA8-4058-AB87-B8E787B8F63F}"/>
    <cellStyle name="SAPBEXHLevel1X 2 6 11" xfId="47332" xr:uid="{01A49DF4-82AC-45B1-8F50-8DF3F868AA84}"/>
    <cellStyle name="SAPBEXHLevel1X 2 6 2" xfId="4233" xr:uid="{00000000-0005-0000-0000-0000195C0000}"/>
    <cellStyle name="SAPBEXHLevel1X 2 6 2 10" xfId="46222" xr:uid="{DA7C2920-E385-4330-970F-8E51045E02BC}"/>
    <cellStyle name="SAPBEXHLevel1X 2 6 2 11" xfId="48540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9" xr:uid="{BA3E7D93-B2B9-46FC-ACA6-5F082F610550}"/>
    <cellStyle name="SAPBEXHLevel1X 2 6 2 9" xfId="44032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1" xr:uid="{1FE4C6DA-C104-4865-BEE0-4CF8562A514A}"/>
    <cellStyle name="SAPBEXHLevel1X 2 6 9" xfId="42813" xr:uid="{ABBE6D3A-2094-4664-99BC-7C26450E41AF}"/>
    <cellStyle name="SAPBEXHLevel1X 2 7" xfId="3294" xr:uid="{00000000-0005-0000-0000-0000305C0000}"/>
    <cellStyle name="SAPBEXHLevel1X 2 7 10" xfId="45007" xr:uid="{E77FCE8F-17D5-4F2B-81F6-7AB5C8E8BADD}"/>
    <cellStyle name="SAPBEXHLevel1X 2 7 11" xfId="47333" xr:uid="{44811BB2-7D26-4A00-8A28-D44639AA4260}"/>
    <cellStyle name="SAPBEXHLevel1X 2 7 2" xfId="4232" xr:uid="{00000000-0005-0000-0000-0000315C0000}"/>
    <cellStyle name="SAPBEXHLevel1X 2 7 2 10" xfId="46223" xr:uid="{18F75479-ECEF-4C02-8A85-35950D7FA571}"/>
    <cellStyle name="SAPBEXHLevel1X 2 7 2 11" xfId="48541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8" xr:uid="{A5A26419-EC95-4FD1-80F5-D784FB9E459A}"/>
    <cellStyle name="SAPBEXHLevel1X 2 7 2 9" xfId="44033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2" xr:uid="{C1324C6B-A6B8-4C22-BD84-F2EBE4C9FE4A}"/>
    <cellStyle name="SAPBEXHLevel1X 2 7 9" xfId="42814" xr:uid="{82DCBCC3-C91C-411B-A967-B334E75E2A5A}"/>
    <cellStyle name="SAPBEXHLevel1X 2 8" xfId="3295" xr:uid="{00000000-0005-0000-0000-0000485C0000}"/>
    <cellStyle name="SAPBEXHLevel1X 2 8 10" xfId="45008" xr:uid="{640C7B8A-9695-4CDC-A7A9-2D4D538E5FC3}"/>
    <cellStyle name="SAPBEXHLevel1X 2 8 11" xfId="47334" xr:uid="{4D5A92F9-271A-4390-95EF-F3556E6FAB68}"/>
    <cellStyle name="SAPBEXHLevel1X 2 8 2" xfId="4231" xr:uid="{00000000-0005-0000-0000-0000495C0000}"/>
    <cellStyle name="SAPBEXHLevel1X 2 8 2 10" xfId="46224" xr:uid="{9B6757C3-007D-4948-98C8-360FF2307958}"/>
    <cellStyle name="SAPBEXHLevel1X 2 8 2 11" xfId="48542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7" xr:uid="{090EE223-BBD7-4C54-ACE1-82A580F99B2F}"/>
    <cellStyle name="SAPBEXHLevel1X 2 8 2 9" xfId="44034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2" xr:uid="{8EE04574-F45B-4892-AF3F-C6E5960B93C6}"/>
    <cellStyle name="SAPBEXHLevel1X 2 8 9" xfId="42815" xr:uid="{DD45629C-B33E-4AF2-A0D4-54EEFEB4EE44}"/>
    <cellStyle name="SAPBEXHLevel1X 2 9" xfId="3296" xr:uid="{00000000-0005-0000-0000-0000605C0000}"/>
    <cellStyle name="SAPBEXHLevel1X 2 9 10" xfId="45009" xr:uid="{698B1CB5-AE80-4FD7-BCB7-E7ECCDFC5C74}"/>
    <cellStyle name="SAPBEXHLevel1X 2 9 11" xfId="47335" xr:uid="{D3F8CE43-48A7-4647-891E-5BFFF0F68E7E}"/>
    <cellStyle name="SAPBEXHLevel1X 2 9 2" xfId="4230" xr:uid="{00000000-0005-0000-0000-0000615C0000}"/>
    <cellStyle name="SAPBEXHLevel1X 2 9 2 10" xfId="46225" xr:uid="{40C8B004-9611-4BC1-8345-3884A1AD49C4}"/>
    <cellStyle name="SAPBEXHLevel1X 2 9 2 11" xfId="48543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6" xr:uid="{F1855FA4-068E-4C1C-A6D6-E9BF5925610B}"/>
    <cellStyle name="SAPBEXHLevel1X 2 9 2 9" xfId="44035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1" xr:uid="{5BE02F8C-A9BE-4DAE-A9C2-7F5D2C62BF82}"/>
    <cellStyle name="SAPBEXHLevel1X 2 9 9" xfId="42816" xr:uid="{89FF3025-BFB5-40A0-A795-43628ECB2FEB}"/>
    <cellStyle name="SAPBEXHLevel1X 20" xfId="4899" xr:uid="{00000000-0005-0000-0000-0000785C0000}"/>
    <cellStyle name="SAPBEXHLevel1X 20 10" xfId="45511" xr:uid="{EBCEC2B6-2D5E-4F04-AC18-AA738CC59057}"/>
    <cellStyle name="SAPBEXHLevel1X 20 11" xfId="47833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3" xr:uid="{1E28C6CF-8257-4F45-A393-C10D86804EC0}"/>
    <cellStyle name="SAPBEXHLevel1X 20 9" xfId="38881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10" xr:uid="{42293154-391B-45A4-BD91-5B10B9DA35E4}"/>
    <cellStyle name="SAPBEXHLevel1X 21 4" xfId="38842" xr:uid="{6B3C429C-53C4-4F20-AD2D-68B8466D2FB2}"/>
    <cellStyle name="SAPBEXHLevel1X 21 5" xfId="45568" xr:uid="{52D39906-CF7C-432A-B8F3-BA25C2607825}"/>
    <cellStyle name="SAPBEXHLevel1X 21 6" xfId="47888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5" xr:uid="{5DD85767-F358-43E0-AD32-961A5A72899D}"/>
    <cellStyle name="SAPBEXHLevel1X 27" xfId="40198" xr:uid="{45C37DC6-FAEC-4CBF-8C3A-368D92567089}"/>
    <cellStyle name="SAPBEXHLevel1X 28" xfId="40002" xr:uid="{7F639D11-2A7C-42E1-BF19-4EA95B07080A}"/>
    <cellStyle name="SAPBEXHLevel1X 29" xfId="42396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10" xr:uid="{1B2C4198-CA42-44F8-8E94-8FB0217A6E8C}"/>
    <cellStyle name="SAPBEXHLevel1X 3 10 11" xfId="47336" xr:uid="{791F1869-46FF-4BE9-9946-4D02D9FCE049}"/>
    <cellStyle name="SAPBEXHLevel1X 3 10 2" xfId="4228" xr:uid="{00000000-0005-0000-0000-0000915C0000}"/>
    <cellStyle name="SAPBEXHLevel1X 3 10 2 10" xfId="46226" xr:uid="{DA028893-DFA2-4CCC-BD98-D08E89756C08}"/>
    <cellStyle name="SAPBEXHLevel1X 3 10 2 11" xfId="48544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5" xr:uid="{C9C5468B-CBAA-46B5-BB2D-C81C936A4E32}"/>
    <cellStyle name="SAPBEXHLevel1X 3 10 2 9" xfId="44036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9" xr:uid="{021663F5-ADA4-402A-814F-18C6BB445CAF}"/>
    <cellStyle name="SAPBEXHLevel1X 3 10 9" xfId="42817" xr:uid="{591B9EE8-801E-4F79-AAF8-A2CDF9DFA666}"/>
    <cellStyle name="SAPBEXHLevel1X 3 11" xfId="3299" xr:uid="{00000000-0005-0000-0000-0000A85C0000}"/>
    <cellStyle name="SAPBEXHLevel1X 3 11 10" xfId="45011" xr:uid="{170DB748-8586-413B-BCFF-046C5D10D41C}"/>
    <cellStyle name="SAPBEXHLevel1X 3 11 11" xfId="47337" xr:uid="{38EFCEFE-FF83-4960-AD28-5AC18CB86941}"/>
    <cellStyle name="SAPBEXHLevel1X 3 11 2" xfId="4227" xr:uid="{00000000-0005-0000-0000-0000A95C0000}"/>
    <cellStyle name="SAPBEXHLevel1X 3 11 2 10" xfId="46227" xr:uid="{2CA7EF19-2103-4ABC-93E0-CCC7982DDD0A}"/>
    <cellStyle name="SAPBEXHLevel1X 3 11 2 11" xfId="48545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4" xr:uid="{7F0972F0-48DD-47A5-A5CB-2E1C6877F318}"/>
    <cellStyle name="SAPBEXHLevel1X 3 11 2 9" xfId="44037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60" xr:uid="{D4E8C1F3-5B3D-4EA7-B259-9EAE52B5290F}"/>
    <cellStyle name="SAPBEXHLevel1X 3 11 9" xfId="42818" xr:uid="{B9D7D8AD-D7F0-4678-AEAD-05BC1596582F}"/>
    <cellStyle name="SAPBEXHLevel1X 3 12" xfId="3300" xr:uid="{00000000-0005-0000-0000-0000C05C0000}"/>
    <cellStyle name="SAPBEXHLevel1X 3 12 10" xfId="45012" xr:uid="{3E790A6F-1BFD-4AE1-87B4-3907E619B279}"/>
    <cellStyle name="SAPBEXHLevel1X 3 12 11" xfId="47338" xr:uid="{70EFBB70-EF63-42FC-8282-C61E70021414}"/>
    <cellStyle name="SAPBEXHLevel1X 3 12 2" xfId="4226" xr:uid="{00000000-0005-0000-0000-0000C15C0000}"/>
    <cellStyle name="SAPBEXHLevel1X 3 12 2 10" xfId="46228" xr:uid="{B369A458-AE04-4832-86AF-22A78620CB0A}"/>
    <cellStyle name="SAPBEXHLevel1X 3 12 2 11" xfId="48546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3" xr:uid="{2DA0D7FC-1682-427D-A51D-B5253F3FD040}"/>
    <cellStyle name="SAPBEXHLevel1X 3 12 2 9" xfId="44038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20" xr:uid="{35F7AFB5-1404-4EE4-A82E-08608DEF1A98}"/>
    <cellStyle name="SAPBEXHLevel1X 3 12 9" xfId="42819" xr:uid="{88B6985A-36BD-4EDC-A3C2-045F2EF3B402}"/>
    <cellStyle name="SAPBEXHLevel1X 3 13" xfId="3301" xr:uid="{00000000-0005-0000-0000-0000D85C0000}"/>
    <cellStyle name="SAPBEXHLevel1X 3 13 10" xfId="45013" xr:uid="{885E3954-82E8-4F90-B2E8-6A5FB2CCEF45}"/>
    <cellStyle name="SAPBEXHLevel1X 3 13 11" xfId="47339" xr:uid="{D3FB1E25-9E56-42F1-AFBF-D2E42C7B84D8}"/>
    <cellStyle name="SAPBEXHLevel1X 3 13 2" xfId="4225" xr:uid="{00000000-0005-0000-0000-0000D95C0000}"/>
    <cellStyle name="SAPBEXHLevel1X 3 13 2 10" xfId="46229" xr:uid="{D4AC2BDB-0B69-4EF4-8FD8-F9103C102887}"/>
    <cellStyle name="SAPBEXHLevel1X 3 13 2 11" xfId="48547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2" xr:uid="{A65E7E45-8DFD-4E4D-95C3-DF844C41B858}"/>
    <cellStyle name="SAPBEXHLevel1X 3 13 2 9" xfId="44039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9" xr:uid="{094A2677-3939-4BBB-8D10-AEA1468D8118}"/>
    <cellStyle name="SAPBEXHLevel1X 3 13 9" xfId="42820" xr:uid="{8F0E09E2-9581-4765-9C7F-B376AA1332EA}"/>
    <cellStyle name="SAPBEXHLevel1X 3 14" xfId="3302" xr:uid="{00000000-0005-0000-0000-0000F05C0000}"/>
    <cellStyle name="SAPBEXHLevel1X 3 14 10" xfId="45014" xr:uid="{6A3E6064-FB6A-4ED3-9D7A-EE8B1C1DD627}"/>
    <cellStyle name="SAPBEXHLevel1X 3 14 11" xfId="47340" xr:uid="{A0E64BFB-FABF-4FA6-B905-18C02128D40A}"/>
    <cellStyle name="SAPBEXHLevel1X 3 14 2" xfId="4224" xr:uid="{00000000-0005-0000-0000-0000F15C0000}"/>
    <cellStyle name="SAPBEXHLevel1X 3 14 2 10" xfId="46230" xr:uid="{54AF499E-6C41-411E-9509-7C16AE286B11}"/>
    <cellStyle name="SAPBEXHLevel1X 3 14 2 11" xfId="48548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1" xr:uid="{04D1DB1C-F490-4A19-B680-1BDB36CC12F2}"/>
    <cellStyle name="SAPBEXHLevel1X 3 14 2 9" xfId="44040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3" xr:uid="{194F63F4-E9A6-4635-9DB4-83EE83B25AF8}"/>
    <cellStyle name="SAPBEXHLevel1X 3 14 9" xfId="42821" xr:uid="{CA435A6A-7B35-44D0-8ED4-4689176C46FB}"/>
    <cellStyle name="SAPBEXHLevel1X 3 15" xfId="3303" xr:uid="{00000000-0005-0000-0000-0000085D0000}"/>
    <cellStyle name="SAPBEXHLevel1X 3 15 10" xfId="45015" xr:uid="{720D05D3-629B-4EA7-B8C3-5E898FBF7748}"/>
    <cellStyle name="SAPBEXHLevel1X 3 15 11" xfId="47341" xr:uid="{E1E7E12E-A754-4EC5-866A-735CF63FC9B7}"/>
    <cellStyle name="SAPBEXHLevel1X 3 15 2" xfId="4223" xr:uid="{00000000-0005-0000-0000-0000095D0000}"/>
    <cellStyle name="SAPBEXHLevel1X 3 15 2 10" xfId="46231" xr:uid="{8230DD38-4CAA-45F0-B5AB-A5718E97C13F}"/>
    <cellStyle name="SAPBEXHLevel1X 3 15 2 11" xfId="48549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90" xr:uid="{E0E434F7-C41F-4FB3-9A8A-370443899EE2}"/>
    <cellStyle name="SAPBEXHLevel1X 3 15 2 9" xfId="44041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8" xr:uid="{62CB36E8-753B-487F-A1CD-12387AFFBA84}"/>
    <cellStyle name="SAPBEXHLevel1X 3 15 9" xfId="42822" xr:uid="{CD28FF21-6FCB-4964-9C2C-E3E9BC5ED162}"/>
    <cellStyle name="SAPBEXHLevel1X 3 16" xfId="4229" xr:uid="{00000000-0005-0000-0000-0000205D0000}"/>
    <cellStyle name="SAPBEXHLevel1X 3 16 10" xfId="44530" xr:uid="{D67D6221-5857-478E-84A0-5CF29E686CA4}"/>
    <cellStyle name="SAPBEXHLevel1X 3 16 11" xfId="46719" xr:uid="{62156C4E-C068-4F9E-8F5F-76B866C69A2B}"/>
    <cellStyle name="SAPBEXHLevel1X 3 16 12" xfId="49035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7" xr:uid="{054B9FA2-E670-4234-9272-2491656C7178}"/>
    <cellStyle name="SAPBEXHLevel1X 3 16 9" xfId="38989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5" xr:uid="{8FD26ABF-EAA7-4B60-9253-E32586781352}"/>
    <cellStyle name="SAPBEXHLevel1X 3 17 4" xfId="38879" xr:uid="{8D9EAAEC-D0A1-4424-A569-09428EF1472B}"/>
    <cellStyle name="SAPBEXHLevel1X 3 17 5" xfId="45513" xr:uid="{E3C9D161-898A-43E6-986D-ECE0B2AE3BEA}"/>
    <cellStyle name="SAPBEXHLevel1X 3 17 6" xfId="47835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8" xr:uid="{EEFB5341-F7E9-462F-9932-4584EA6E7F08}"/>
    <cellStyle name="SAPBEXHLevel1X 3 2 12" xfId="42823" xr:uid="{7EB6C652-80C2-47EB-AEA4-58C615ABC8C3}"/>
    <cellStyle name="SAPBEXHLevel1X 3 2 13" xfId="45016" xr:uid="{F06017BA-84F5-4B2D-B209-40DC5BE0360D}"/>
    <cellStyle name="SAPBEXHLevel1X 3 2 14" xfId="47342" xr:uid="{45F37D3B-77C7-4930-92AF-E9D2EF8AF1AD}"/>
    <cellStyle name="SAPBEXHLevel1X 3 2 2" xfId="3304" xr:uid="{00000000-0005-0000-0000-0000355D0000}"/>
    <cellStyle name="SAPBEXHLevel1X 3 2 2 10" xfId="38988" xr:uid="{CB95E242-9578-46B0-9903-6B29F7037DA5}"/>
    <cellStyle name="SAPBEXHLevel1X 3 2 2 11" xfId="44531" xr:uid="{F6415BD1-8A88-44AC-8792-B16AF436578A}"/>
    <cellStyle name="SAPBEXHLevel1X 3 2 2 12" xfId="46720" xr:uid="{CCC0CB55-9BF3-4E72-97ED-4008198D4034}"/>
    <cellStyle name="SAPBEXHLevel1X 3 2 2 13" xfId="49036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8" xr:uid="{BB05A085-3C02-473D-92F2-10665EAC9846}"/>
    <cellStyle name="SAPBEXHLevel1X 3 2 3" xfId="3495" xr:uid="{00000000-0005-0000-0000-0000435D0000}"/>
    <cellStyle name="SAPBEXHLevel1X 3 2 3 10" xfId="46232" xr:uid="{D51F879F-8DCC-4F28-BE7E-EDBEDF400C71}"/>
    <cellStyle name="SAPBEXHLevel1X 3 2 3 11" xfId="48550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7" xr:uid="{A283B523-DDE4-411A-B5BD-5ADB7E3DCBB8}"/>
    <cellStyle name="SAPBEXHLevel1X 3 2 3 9" xfId="44042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7" xr:uid="{BBEF1BD2-2788-467A-99BA-E0A81C5D6C43}"/>
    <cellStyle name="SAPBEXHLevel1X 3 26" xfId="40197" xr:uid="{155F5F8D-849E-44CA-B4BE-33B85F048A12}"/>
    <cellStyle name="SAPBEXHLevel1X 3 27" xfId="43338" xr:uid="{B1BFE8E6-B67B-4AC0-B4B6-4A887B8AC3B7}"/>
    <cellStyle name="SAPBEXHLevel1X 3 28" xfId="41236" xr:uid="{5D09D749-9C20-461F-9CEB-D29BE5AC65AF}"/>
    <cellStyle name="SAPBEXHLevel1X 3 3" xfId="1994" xr:uid="{00000000-0005-0000-0000-0000645D0000}"/>
    <cellStyle name="SAPBEXHLevel1X 3 3 10" xfId="42824" xr:uid="{9E777BB3-F823-460C-866A-A8CE6C0F0CC1}"/>
    <cellStyle name="SAPBEXHLevel1X 3 3 11" xfId="45017" xr:uid="{F0917583-2616-422D-AC2F-3848617833A4}"/>
    <cellStyle name="SAPBEXHLevel1X 3 3 12" xfId="47343" xr:uid="{98799B3D-CF2B-4634-99CF-C00B0FD88E07}"/>
    <cellStyle name="SAPBEXHLevel1X 3 3 2" xfId="3496" xr:uid="{00000000-0005-0000-0000-0000655D0000}"/>
    <cellStyle name="SAPBEXHLevel1X 3 3 2 10" xfId="46233" xr:uid="{1AC06F3C-8C6D-48FD-9320-9656BF61BE54}"/>
    <cellStyle name="SAPBEXHLevel1X 3 3 2 11" xfId="48551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9" xr:uid="{A9DFEC21-E2FB-4AC4-BF55-829790361199}"/>
    <cellStyle name="SAPBEXHLevel1X 3 3 2 9" xfId="44043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2" xr:uid="{AD173B05-5134-47E1-838F-614DB6D02045}"/>
    <cellStyle name="SAPBEXHLevel1X 3 4" xfId="3306" xr:uid="{00000000-0005-0000-0000-00007D5D0000}"/>
    <cellStyle name="SAPBEXHLevel1X 3 4 10" xfId="45018" xr:uid="{C9232BF1-36B3-4B4C-9C25-2E2F45E149E3}"/>
    <cellStyle name="SAPBEXHLevel1X 3 4 11" xfId="47344" xr:uid="{D2CEE979-5030-4188-A29E-C612C225925D}"/>
    <cellStyle name="SAPBEXHLevel1X 3 4 2" xfId="4950" xr:uid="{00000000-0005-0000-0000-00007E5D0000}"/>
    <cellStyle name="SAPBEXHLevel1X 3 4 2 10" xfId="46234" xr:uid="{DAC72478-66A0-4A74-A0FD-EF47ACCEC15B}"/>
    <cellStyle name="SAPBEXHLevel1X 3 4 2 11" xfId="48552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8" xr:uid="{D16590B2-C7BB-421E-83EA-3A323BE60A67}"/>
    <cellStyle name="SAPBEXHLevel1X 3 4 2 9" xfId="44044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7" xr:uid="{7CFA74E6-2A80-4FAE-B0F7-B4A83027F167}"/>
    <cellStyle name="SAPBEXHLevel1X 3 4 9" xfId="42825" xr:uid="{9C10479A-9A07-448B-B49C-112E132D237E}"/>
    <cellStyle name="SAPBEXHLevel1X 3 5" xfId="3307" xr:uid="{00000000-0005-0000-0000-0000955D0000}"/>
    <cellStyle name="SAPBEXHLevel1X 3 5 10" xfId="45019" xr:uid="{9379165A-74B8-444F-9896-12E12EE26594}"/>
    <cellStyle name="SAPBEXHLevel1X 3 5 11" xfId="47345" xr:uid="{B349CE53-3D58-4E00-8884-8E018C642A0B}"/>
    <cellStyle name="SAPBEXHLevel1X 3 5 2" xfId="4222" xr:uid="{00000000-0005-0000-0000-0000965D0000}"/>
    <cellStyle name="SAPBEXHLevel1X 3 5 2 10" xfId="46235" xr:uid="{A0439350-1E39-46B9-97E5-F97B94FCEF69}"/>
    <cellStyle name="SAPBEXHLevel1X 3 5 2 11" xfId="48553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7" xr:uid="{DAB214CA-5913-419B-83BA-9ED75952131B}"/>
    <cellStyle name="SAPBEXHLevel1X 3 5 2 9" xfId="44045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7" xr:uid="{40D1B61C-8D28-4499-84FA-105623AEF44C}"/>
    <cellStyle name="SAPBEXHLevel1X 3 5 9" xfId="42826" xr:uid="{4171C993-EA2D-4E1D-A6CB-1FD4F4E1B2AA}"/>
    <cellStyle name="SAPBEXHLevel1X 3 6" xfId="3308" xr:uid="{00000000-0005-0000-0000-0000AD5D0000}"/>
    <cellStyle name="SAPBEXHLevel1X 3 6 10" xfId="45020" xr:uid="{640F8970-F1BB-4CD1-838B-240752357335}"/>
    <cellStyle name="SAPBEXHLevel1X 3 6 11" xfId="47346" xr:uid="{A1B60393-5CFF-4558-9421-EF2347D31961}"/>
    <cellStyle name="SAPBEXHLevel1X 3 6 2" xfId="4221" xr:uid="{00000000-0005-0000-0000-0000AE5D0000}"/>
    <cellStyle name="SAPBEXHLevel1X 3 6 2 10" xfId="46236" xr:uid="{31338BF8-0F63-49B0-8A9A-F5F20A0F816A}"/>
    <cellStyle name="SAPBEXHLevel1X 3 6 2 11" xfId="48554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6" xr:uid="{BEB66C8D-3C18-4561-B0F0-72A5A46FB9D0}"/>
    <cellStyle name="SAPBEXHLevel1X 3 6 2 9" xfId="44046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6" xr:uid="{0889E9F8-8ECB-4EA7-A726-E1A68E4C2675}"/>
    <cellStyle name="SAPBEXHLevel1X 3 6 9" xfId="42827" xr:uid="{59B6628F-67CE-43D4-A089-250554EEFEF6}"/>
    <cellStyle name="SAPBEXHLevel1X 3 7" xfId="3309" xr:uid="{00000000-0005-0000-0000-0000C55D0000}"/>
    <cellStyle name="SAPBEXHLevel1X 3 7 10" xfId="45021" xr:uid="{BD05FB4C-9434-4234-842C-7E96A68E6D75}"/>
    <cellStyle name="SAPBEXHLevel1X 3 7 11" xfId="47347" xr:uid="{21DD8264-4056-4D9D-B158-9E8706307B49}"/>
    <cellStyle name="SAPBEXHLevel1X 3 7 2" xfId="3519" xr:uid="{00000000-0005-0000-0000-0000C65D0000}"/>
    <cellStyle name="SAPBEXHLevel1X 3 7 2 10" xfId="46237" xr:uid="{D7454836-2935-4D3B-86A7-AEAA885A8E40}"/>
    <cellStyle name="SAPBEXHLevel1X 3 7 2 11" xfId="48555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5" xr:uid="{30631455-2E4A-43EC-ADF5-00B2BD2EC1E2}"/>
    <cellStyle name="SAPBEXHLevel1X 3 7 2 9" xfId="44047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6" xr:uid="{C4DBE090-08CB-43E8-AA4B-8D14FA4C3722}"/>
    <cellStyle name="SAPBEXHLevel1X 3 7 9" xfId="42828" xr:uid="{150B0D73-FBF8-4AB6-AA5A-7DC8EFFD76A1}"/>
    <cellStyle name="SAPBEXHLevel1X 3 8" xfId="3310" xr:uid="{00000000-0005-0000-0000-0000DD5D0000}"/>
    <cellStyle name="SAPBEXHLevel1X 3 8 10" xfId="45022" xr:uid="{644302C6-A2C9-4006-B9CD-9B8C90A8C813}"/>
    <cellStyle name="SAPBEXHLevel1X 3 8 11" xfId="47348" xr:uid="{3C590D9F-09B3-4C06-9E33-D05740736EC3}"/>
    <cellStyle name="SAPBEXHLevel1X 3 8 2" xfId="4220" xr:uid="{00000000-0005-0000-0000-0000DE5D0000}"/>
    <cellStyle name="SAPBEXHLevel1X 3 8 2 10" xfId="46238" xr:uid="{C26E3B5B-EF92-4F31-8288-C729D87913F0}"/>
    <cellStyle name="SAPBEXHLevel1X 3 8 2 11" xfId="48556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4" xr:uid="{B7626E3C-31E5-422B-99F9-62AA545538EA}"/>
    <cellStyle name="SAPBEXHLevel1X 3 8 2 9" xfId="44048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5" xr:uid="{BB25DB5E-49DD-4930-B0F2-B9E529BD2DFC}"/>
    <cellStyle name="SAPBEXHLevel1X 3 8 9" xfId="42829" xr:uid="{5D3097C9-19DD-478F-A7FE-A9B2CEF2190F}"/>
    <cellStyle name="SAPBEXHLevel1X 3 9" xfId="3311" xr:uid="{00000000-0005-0000-0000-0000F55D0000}"/>
    <cellStyle name="SAPBEXHLevel1X 3 9 10" xfId="45023" xr:uid="{9E165E3F-98D1-4326-850A-867A678DCB06}"/>
    <cellStyle name="SAPBEXHLevel1X 3 9 11" xfId="47349" xr:uid="{9F0E8134-0564-4261-B252-ECB4E448F4D6}"/>
    <cellStyle name="SAPBEXHLevel1X 3 9 2" xfId="2134" xr:uid="{00000000-0005-0000-0000-0000F65D0000}"/>
    <cellStyle name="SAPBEXHLevel1X 3 9 2 10" xfId="46239" xr:uid="{07ACAD8F-3BC5-4221-8888-FD47CBDF97E3}"/>
    <cellStyle name="SAPBEXHLevel1X 3 9 2 11" xfId="48557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3" xr:uid="{7EB12AE5-9C5D-480C-985A-DE325F6C37FE}"/>
    <cellStyle name="SAPBEXHLevel1X 3 9 2 9" xfId="44049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5" xr:uid="{575A2C44-BD26-4787-901C-278C1172517F}"/>
    <cellStyle name="SAPBEXHLevel1X 3 9 9" xfId="42830" xr:uid="{7AF24B99-A4BB-4FAC-BCCB-75CA2F790340}"/>
    <cellStyle name="SAPBEXHLevel1X 30" xfId="40108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4" xr:uid="{2DA4F034-6040-4826-AF4B-BD8FC951151A}"/>
    <cellStyle name="SAPBEXHLevel1X 4 10 11" xfId="47350" xr:uid="{9112770B-98BC-473D-BF27-8BCB8C988389}"/>
    <cellStyle name="SAPBEXHLevel1X 4 10 2" xfId="4949" xr:uid="{00000000-0005-0000-0000-00000F5E0000}"/>
    <cellStyle name="SAPBEXHLevel1X 4 10 2 10" xfId="46240" xr:uid="{3010A646-C88C-4220-81D2-C7BDDD1488B3}"/>
    <cellStyle name="SAPBEXHLevel1X 4 10 2 11" xfId="48558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2" xr:uid="{07342490-30DC-4709-9444-4E86B3A011BD}"/>
    <cellStyle name="SAPBEXHLevel1X 4 10 2 9" xfId="44050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4" xr:uid="{8A0B708F-B0D1-4D5A-9E17-E05CAD467272}"/>
    <cellStyle name="SAPBEXHLevel1X 4 10 9" xfId="42831" xr:uid="{550F7E9E-78A8-4CBB-A9AD-80701377BFED}"/>
    <cellStyle name="SAPBEXHLevel1X 4 11" xfId="3314" xr:uid="{00000000-0005-0000-0000-0000265E0000}"/>
    <cellStyle name="SAPBEXHLevel1X 4 11 10" xfId="45025" xr:uid="{B5CB022A-F926-4D81-B8E8-01AF1755D465}"/>
    <cellStyle name="SAPBEXHLevel1X 4 11 11" xfId="47351" xr:uid="{2ADAC6DC-3074-4802-AB04-51F9D4F915EB}"/>
    <cellStyle name="SAPBEXHLevel1X 4 11 2" xfId="4948" xr:uid="{00000000-0005-0000-0000-0000275E0000}"/>
    <cellStyle name="SAPBEXHLevel1X 4 11 2 10" xfId="46241" xr:uid="{36C84543-203F-488E-8684-0F6F3FCF4843}"/>
    <cellStyle name="SAPBEXHLevel1X 4 11 2 11" xfId="48559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1" xr:uid="{2E506844-891C-4B08-B49E-77B53B8CF446}"/>
    <cellStyle name="SAPBEXHLevel1X 4 11 2 9" xfId="44051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4" xr:uid="{D07F750E-60B6-452C-B861-DFF7CFB12523}"/>
    <cellStyle name="SAPBEXHLevel1X 4 11 9" xfId="42832" xr:uid="{73E619A9-C452-4302-8780-CE8C0C8D5080}"/>
    <cellStyle name="SAPBEXHLevel1X 4 12" xfId="3315" xr:uid="{00000000-0005-0000-0000-00003E5E0000}"/>
    <cellStyle name="SAPBEXHLevel1X 4 12 10" xfId="45026" xr:uid="{36D0D6A9-829E-4B59-B235-2089FEE8CF02}"/>
    <cellStyle name="SAPBEXHLevel1X 4 12 11" xfId="47352" xr:uid="{6B2D09EE-4D3F-4575-8103-3972161948B7}"/>
    <cellStyle name="SAPBEXHLevel1X 4 12 2" xfId="4947" xr:uid="{00000000-0005-0000-0000-00003F5E0000}"/>
    <cellStyle name="SAPBEXHLevel1X 4 12 2 10" xfId="46242" xr:uid="{BBA006A3-3FFB-4B3C-A2CE-C8D859FA56B6}"/>
    <cellStyle name="SAPBEXHLevel1X 4 12 2 11" xfId="48560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80" xr:uid="{5782DD5B-CAAF-45C8-A4DF-4F26037BD533}"/>
    <cellStyle name="SAPBEXHLevel1X 4 12 2 9" xfId="44052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3" xr:uid="{7564FD58-F2AE-4147-A2BE-10360381696D}"/>
    <cellStyle name="SAPBEXHLevel1X 4 12 9" xfId="42833" xr:uid="{913F48E0-6A14-470F-8EF6-CAF50C81AB98}"/>
    <cellStyle name="SAPBEXHLevel1X 4 13" xfId="3316" xr:uid="{00000000-0005-0000-0000-0000565E0000}"/>
    <cellStyle name="SAPBEXHLevel1X 4 13 10" xfId="45027" xr:uid="{BBF70007-0B49-4B3B-9552-28162D5036B0}"/>
    <cellStyle name="SAPBEXHLevel1X 4 13 11" xfId="47353" xr:uid="{88046508-2410-4D2A-A0A2-6B82BD5A1B8A}"/>
    <cellStyle name="SAPBEXHLevel1X 4 13 2" xfId="3568" xr:uid="{00000000-0005-0000-0000-0000575E0000}"/>
    <cellStyle name="SAPBEXHLevel1X 4 13 2 10" xfId="46243" xr:uid="{A00F260E-5B6A-4237-ADA2-8957B937E67C}"/>
    <cellStyle name="SAPBEXHLevel1X 4 13 2 11" xfId="48561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6" xr:uid="{39983B92-9C2D-4791-BF86-D5C6B8FC3D0B}"/>
    <cellStyle name="SAPBEXHLevel1X 4 13 2 9" xfId="44053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3" xr:uid="{405184A1-D0A4-4BCC-BBFD-0A0E07ADDC6C}"/>
    <cellStyle name="SAPBEXHLevel1X 4 13 9" xfId="42834" xr:uid="{366365FD-27C1-4C3A-9701-A06AF73405A9}"/>
    <cellStyle name="SAPBEXHLevel1X 4 14" xfId="3317" xr:uid="{00000000-0005-0000-0000-00006E5E0000}"/>
    <cellStyle name="SAPBEXHLevel1X 4 14 10" xfId="45028" xr:uid="{0D005352-BAFD-4586-A81E-B30EDC3B2141}"/>
    <cellStyle name="SAPBEXHLevel1X 4 14 11" xfId="47354" xr:uid="{D6565F44-58D1-48A4-AFA8-A7A971ABB8CC}"/>
    <cellStyle name="SAPBEXHLevel1X 4 14 2" xfId="3569" xr:uid="{00000000-0005-0000-0000-00006F5E0000}"/>
    <cellStyle name="SAPBEXHLevel1X 4 14 2 10" xfId="46244" xr:uid="{A0AB7E00-7707-44E3-808B-A63C523FBD02}"/>
    <cellStyle name="SAPBEXHLevel1X 4 14 2 11" xfId="48562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9" xr:uid="{8116D641-D3B9-4DC8-90F8-9103875A0DEF}"/>
    <cellStyle name="SAPBEXHLevel1X 4 14 2 9" xfId="44054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2" xr:uid="{32750B87-E77D-45D2-A798-188288807AB4}"/>
    <cellStyle name="SAPBEXHLevel1X 4 14 9" xfId="42835" xr:uid="{989E81DB-3BBF-42BB-A251-D0B70D3D918B}"/>
    <cellStyle name="SAPBEXHLevel1X 4 15" xfId="3318" xr:uid="{00000000-0005-0000-0000-0000865E0000}"/>
    <cellStyle name="SAPBEXHLevel1X 4 15 10" xfId="45029" xr:uid="{FF2CCF7B-0FCA-4143-A4FE-47134A90B1EA}"/>
    <cellStyle name="SAPBEXHLevel1X 4 15 11" xfId="47355" xr:uid="{AC6E6984-17F7-4051-8C8F-F0BC34CA39A7}"/>
    <cellStyle name="SAPBEXHLevel1X 4 15 2" xfId="4218" xr:uid="{00000000-0005-0000-0000-0000875E0000}"/>
    <cellStyle name="SAPBEXHLevel1X 4 15 2 10" xfId="46245" xr:uid="{24C66DF7-E2FD-41CD-8FFE-5576E6C20A1B}"/>
    <cellStyle name="SAPBEXHLevel1X 4 15 2 11" xfId="48563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8" xr:uid="{4BC04839-CD2C-4C78-A2F9-F524B708F889}"/>
    <cellStyle name="SAPBEXHLevel1X 4 15 2 9" xfId="44055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2" xr:uid="{E8F7C21E-41B0-4607-A905-4BC329FCAEFC}"/>
    <cellStyle name="SAPBEXHLevel1X 4 15 9" xfId="42836" xr:uid="{6D5CD755-05FC-4FCF-AD55-E6DE5E9A0E31}"/>
    <cellStyle name="SAPBEXHLevel1X 4 16" xfId="3312" xr:uid="{00000000-0005-0000-0000-00009E5E0000}"/>
    <cellStyle name="SAPBEXHLevel1X 4 16 10" xfId="38987" xr:uid="{2262AFC6-6DF2-40BB-BF59-1C2EBBE4FACA}"/>
    <cellStyle name="SAPBEXHLevel1X 4 16 11" xfId="44532" xr:uid="{FDC8A503-EC7A-429C-9DA1-95D2B9C3ED8E}"/>
    <cellStyle name="SAPBEXHLevel1X 4 16 12" xfId="46721" xr:uid="{2CF7ECD0-C1ED-4D30-B2F7-967362EE60E4}"/>
    <cellStyle name="SAPBEXHLevel1X 4 16 13" xfId="49037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9" xr:uid="{EDA0C66C-F2F9-4601-B0D7-2F28D6C21281}"/>
    <cellStyle name="SAPBEXHLevel1X 4 17" xfId="4219" xr:uid="{00000000-0005-0000-0000-0000AC5E0000}"/>
    <cellStyle name="SAPBEXHLevel1X 4 17 10" xfId="45514" xr:uid="{D77E85D4-5BAB-46F7-AE78-D2E37EA825F5}"/>
    <cellStyle name="SAPBEXHLevel1X 4 17 11" xfId="47836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6" xr:uid="{73557BE8-2C38-4D15-984E-18811AFF62AF}"/>
    <cellStyle name="SAPBEXHLevel1X 4 17 9" xfId="38878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1" xr:uid="{4414B3B0-D60C-460B-B062-901FBF223429}"/>
    <cellStyle name="SAPBEXHLevel1X 4 2 13" xfId="42837" xr:uid="{476CFF56-669F-416B-B51E-8D933DC47BCD}"/>
    <cellStyle name="SAPBEXHLevel1X 4 2 14" xfId="45030" xr:uid="{FF1D4002-B701-4070-8804-92825C2663A5}"/>
    <cellStyle name="SAPBEXHLevel1X 4 2 15" xfId="47356" xr:uid="{875C26F1-D899-4103-A59D-A7EF9C3058C7}"/>
    <cellStyle name="SAPBEXHLevel1X 4 2 2" xfId="3319" xr:uid="{00000000-0005-0000-0000-0000C05E0000}"/>
    <cellStyle name="SAPBEXHLevel1X 4 2 2 10" xfId="42345" xr:uid="{D4BB943D-1369-4ECB-99D9-2BFAEC806FA6}"/>
    <cellStyle name="SAPBEXHLevel1X 4 2 2 11" xfId="46878" xr:uid="{97763EDB-17AC-4E91-94AB-DB09D79E94DD}"/>
    <cellStyle name="SAPBEXHLevel1X 4 2 2 12" xfId="49181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6" xr:uid="{06ABD97E-A110-488E-8BAC-ECF921107402}"/>
    <cellStyle name="SAPBEXHLevel1X 4 2 3" xfId="4946" xr:uid="{00000000-0005-0000-0000-0000CE5E0000}"/>
    <cellStyle name="SAPBEXHLevel1X 4 2 3 10" xfId="46246" xr:uid="{24C6365B-AF9F-4D8E-AE7D-1902E0FEC9DF}"/>
    <cellStyle name="SAPBEXHLevel1X 4 2 3 11" xfId="48564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7" xr:uid="{778C8B1F-6AA9-476D-9A87-375E2086C922}"/>
    <cellStyle name="SAPBEXHLevel1X 4 2 3 9" xfId="44056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2" xr:uid="{2549B974-1C23-40EF-BE9D-7DEE0E61279F}"/>
    <cellStyle name="SAPBEXHLevel1X 4 27" xfId="39315" xr:uid="{F6D84BA1-6ADC-4A2C-89E0-5F5D8AAF8E8C}"/>
    <cellStyle name="SAPBEXHLevel1X 4 28" xfId="40103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1" xr:uid="{03026A96-4668-4613-A9BB-9E7689916878}"/>
    <cellStyle name="SAPBEXHLevel1X 4 3 13" xfId="42838" xr:uid="{7E9EDE6D-CD32-4CB6-9BB4-C2C4C29D04E8}"/>
    <cellStyle name="SAPBEXHLevel1X 4 3 14" xfId="45031" xr:uid="{D23C7F15-60EA-4DD4-B351-A5554BFF13B1}"/>
    <cellStyle name="SAPBEXHLevel1X 4 3 15" xfId="47357" xr:uid="{52B958DC-C54A-40F0-B302-813204C9266B}"/>
    <cellStyle name="SAPBEXHLevel1X 4 3 2" xfId="3320" xr:uid="{00000000-0005-0000-0000-0000F45E0000}"/>
    <cellStyle name="SAPBEXHLevel1X 4 3 2 10" xfId="44057" xr:uid="{474D33B0-55CA-4043-8561-47AFE4103F7F}"/>
    <cellStyle name="SAPBEXHLevel1X 4 3 2 11" xfId="46247" xr:uid="{7EA6E16D-DCE5-4C54-A3B6-C39E7FF75627}"/>
    <cellStyle name="SAPBEXHLevel1X 4 3 2 12" xfId="48565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6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9" xr:uid="{F2BCE996-4690-4CC3-B40A-28EC93B616EB}"/>
    <cellStyle name="SAPBEXHLevel1X 4 4 11" xfId="45032" xr:uid="{2CF6F8F0-1A5A-4251-8E88-8A6CD09371CA}"/>
    <cellStyle name="SAPBEXHLevel1X 4 4 12" xfId="47358" xr:uid="{08F41B15-16B6-4117-8CA8-67A000BB397F}"/>
    <cellStyle name="SAPBEXHLevel1X 4 4 2" xfId="4216" xr:uid="{00000000-0005-0000-0000-00001C5F0000}"/>
    <cellStyle name="SAPBEXHLevel1X 4 4 2 10" xfId="46248" xr:uid="{E724DD8E-4545-4CB7-A054-AFBED87236C1}"/>
    <cellStyle name="SAPBEXHLevel1X 4 4 2 11" xfId="48566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5" xr:uid="{0CAC559F-AD97-481C-89D9-8E8D1C8679FC}"/>
    <cellStyle name="SAPBEXHLevel1X 4 4 2 9" xfId="44058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50" xr:uid="{136A1E2D-F2F5-43D7-AF97-479AEA2D3E09}"/>
    <cellStyle name="SAPBEXHLevel1X 4 5" xfId="3322" xr:uid="{00000000-0005-0000-0000-0000345F0000}"/>
    <cellStyle name="SAPBEXHLevel1X 4 5 10" xfId="45033" xr:uid="{D5333CAC-9C90-40AD-8F73-85E68E99F3BE}"/>
    <cellStyle name="SAPBEXHLevel1X 4 5 11" xfId="47359" xr:uid="{EFA3C30D-6927-49D2-BC4C-8A4615752600}"/>
    <cellStyle name="SAPBEXHLevel1X 4 5 2" xfId="4215" xr:uid="{00000000-0005-0000-0000-0000355F0000}"/>
    <cellStyle name="SAPBEXHLevel1X 4 5 2 10" xfId="46249" xr:uid="{0C8002A8-5016-45A0-8128-4F5B801EB2D1}"/>
    <cellStyle name="SAPBEXHLevel1X 4 5 2 11" xfId="48567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4" xr:uid="{87BA77B1-399B-4642-8F22-BA5A46C11AAC}"/>
    <cellStyle name="SAPBEXHLevel1X 4 5 2 9" xfId="44059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10" xr:uid="{BADE5F59-5C2B-4CF4-904E-B710C165B041}"/>
    <cellStyle name="SAPBEXHLevel1X 4 5 9" xfId="42840" xr:uid="{150DEA29-FF32-4C51-80A9-9116B94B46E6}"/>
    <cellStyle name="SAPBEXHLevel1X 4 6" xfId="3323" xr:uid="{00000000-0005-0000-0000-00004C5F0000}"/>
    <cellStyle name="SAPBEXHLevel1X 4 6 10" xfId="45034" xr:uid="{180BB36E-0405-4DB1-B054-6262D9030475}"/>
    <cellStyle name="SAPBEXHLevel1X 4 6 11" xfId="47360" xr:uid="{D9B0D443-C017-464E-841C-340E8E6FDFB6}"/>
    <cellStyle name="SAPBEXHLevel1X 4 6 2" xfId="4214" xr:uid="{00000000-0005-0000-0000-00004D5F0000}"/>
    <cellStyle name="SAPBEXHLevel1X 4 6 2 10" xfId="46250" xr:uid="{69345CCA-05D7-49D7-B505-41994CE0CD20}"/>
    <cellStyle name="SAPBEXHLevel1X 4 6 2 11" xfId="48568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3" xr:uid="{58460FF0-3573-47AC-89BB-56D658CE06FB}"/>
    <cellStyle name="SAPBEXHLevel1X 4 6 2 9" xfId="44060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1" xr:uid="{3EE77565-EEB4-4479-832A-E206E65A5274}"/>
    <cellStyle name="SAPBEXHLevel1X 4 6 9" xfId="42841" xr:uid="{5EFEB7CC-A198-4F49-8D03-AF6CC069DA5F}"/>
    <cellStyle name="SAPBEXHLevel1X 4 7" xfId="3324" xr:uid="{00000000-0005-0000-0000-0000645F0000}"/>
    <cellStyle name="SAPBEXHLevel1X 4 7 10" xfId="45035" xr:uid="{B2E41909-B189-4BC7-A98F-F1772BAFCB63}"/>
    <cellStyle name="SAPBEXHLevel1X 4 7 11" xfId="47361" xr:uid="{00D6E978-240B-465E-BBFE-C02F8D34BD2F}"/>
    <cellStyle name="SAPBEXHLevel1X 4 7 2" xfId="4213" xr:uid="{00000000-0005-0000-0000-0000655F0000}"/>
    <cellStyle name="SAPBEXHLevel1X 4 7 2 10" xfId="46251" xr:uid="{00B75CB6-40C2-410B-A106-93D937A58F0E}"/>
    <cellStyle name="SAPBEXHLevel1X 4 7 2 11" xfId="48569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2" xr:uid="{C9944EDD-E144-47C9-96FE-6B791FA1D8D9}"/>
    <cellStyle name="SAPBEXHLevel1X 4 7 2 9" xfId="44061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9" xr:uid="{BECB23BA-7521-448D-95FE-0A37F872E641}"/>
    <cellStyle name="SAPBEXHLevel1X 4 7 9" xfId="42842" xr:uid="{3F3C4BDE-B77D-43C3-AAC2-F512745FC242}"/>
    <cellStyle name="SAPBEXHLevel1X 4 8" xfId="3325" xr:uid="{00000000-0005-0000-0000-00007C5F0000}"/>
    <cellStyle name="SAPBEXHLevel1X 4 8 10" xfId="45036" xr:uid="{A3328EE4-3847-4415-A49F-FB99A22253DD}"/>
    <cellStyle name="SAPBEXHLevel1X 4 8 11" xfId="47362" xr:uid="{41E09F07-4813-428E-801C-45B73490D124}"/>
    <cellStyle name="SAPBEXHLevel1X 4 8 2" xfId="4212" xr:uid="{00000000-0005-0000-0000-00007D5F0000}"/>
    <cellStyle name="SAPBEXHLevel1X 4 8 2 10" xfId="46252" xr:uid="{279F8FD5-B7C4-4C0E-B0E1-96559B1864FF}"/>
    <cellStyle name="SAPBEXHLevel1X 4 8 2 11" xfId="48570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1" xr:uid="{7EC3323A-5A4C-4481-9E8E-D55D3B2A6269}"/>
    <cellStyle name="SAPBEXHLevel1X 4 8 2 9" xfId="44062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9" xr:uid="{9F46FC36-0186-4564-A150-1E5A2CE69628}"/>
    <cellStyle name="SAPBEXHLevel1X 4 8 9" xfId="42843" xr:uid="{069FEC2F-7235-421A-984D-B9D8324F8888}"/>
    <cellStyle name="SAPBEXHLevel1X 4 9" xfId="3326" xr:uid="{00000000-0005-0000-0000-0000945F0000}"/>
    <cellStyle name="SAPBEXHLevel1X 4 9 10" xfId="45037" xr:uid="{35A1C698-22B6-4997-99DE-BD8642C95E52}"/>
    <cellStyle name="SAPBEXHLevel1X 4 9 11" xfId="47363" xr:uid="{06461ED3-45C7-42C8-802D-0B3E75E8ED43}"/>
    <cellStyle name="SAPBEXHLevel1X 4 9 2" xfId="4211" xr:uid="{00000000-0005-0000-0000-0000955F0000}"/>
    <cellStyle name="SAPBEXHLevel1X 4 9 2 10" xfId="46253" xr:uid="{F047BA5C-3C36-4F03-9819-BE3DAFA4DE43}"/>
    <cellStyle name="SAPBEXHLevel1X 4 9 2 11" xfId="48571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70" xr:uid="{D1098DC2-55D0-41F2-81A1-A1A23CFC4126}"/>
    <cellStyle name="SAPBEXHLevel1X 4 9 2 9" xfId="44063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8" xr:uid="{FC9AE362-5513-4A29-BB16-83499E0CAA73}"/>
    <cellStyle name="SAPBEXHLevel1X 4 9 9" xfId="42844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8" xr:uid="{AF1E87C4-0965-4FA1-955E-2118F5CB3566}"/>
    <cellStyle name="SAPBEXHLevel1X 5 10 11" xfId="47364" xr:uid="{0362391F-FB7A-4D04-913C-E3598864C85B}"/>
    <cellStyle name="SAPBEXHLevel1X 5 10 2" xfId="4207" xr:uid="{00000000-0005-0000-0000-0000AE5F0000}"/>
    <cellStyle name="SAPBEXHLevel1X 5 10 2 10" xfId="46254" xr:uid="{421D1836-2126-4341-8396-467BB5589EDC}"/>
    <cellStyle name="SAPBEXHLevel1X 5 10 2 11" xfId="48572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5" xr:uid="{76FD930A-AC50-464F-80FB-4CA91F5A8A70}"/>
    <cellStyle name="SAPBEXHLevel1X 5 10 2 9" xfId="44064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2" xr:uid="{044B4099-D411-4A37-BC76-F396D6FBCF78}"/>
    <cellStyle name="SAPBEXHLevel1X 5 10 9" xfId="42845" xr:uid="{A97C1C70-DC91-4372-9857-789D51109DE3}"/>
    <cellStyle name="SAPBEXHLevel1X 5 11" xfId="3329" xr:uid="{00000000-0005-0000-0000-0000C55F0000}"/>
    <cellStyle name="SAPBEXHLevel1X 5 11 10" xfId="45039" xr:uid="{C3F66194-EAB0-4BE3-B2D7-EE5E88EAA77C}"/>
    <cellStyle name="SAPBEXHLevel1X 5 11 11" xfId="47365" xr:uid="{EC1022CD-E851-4304-A783-CEE518DFF9A8}"/>
    <cellStyle name="SAPBEXHLevel1X 5 11 2" xfId="4206" xr:uid="{00000000-0005-0000-0000-0000C65F0000}"/>
    <cellStyle name="SAPBEXHLevel1X 5 11 2 10" xfId="46255" xr:uid="{993A2944-4086-40E5-B458-238D0C3FE80A}"/>
    <cellStyle name="SAPBEXHLevel1X 5 11 2 11" xfId="48573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4" xr:uid="{B0F6271C-94C4-4DAF-BA22-62C668979DEE}"/>
    <cellStyle name="SAPBEXHLevel1X 5 11 2 9" xfId="44065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9" xr:uid="{2DEC3CC3-3D4D-4438-BC83-F6C6AEC70325}"/>
    <cellStyle name="SAPBEXHLevel1X 5 11 9" xfId="42846" xr:uid="{CCBE5E92-800F-4948-99F6-13B75FD3B5CB}"/>
    <cellStyle name="SAPBEXHLevel1X 5 12" xfId="3330" xr:uid="{00000000-0005-0000-0000-0000DD5F0000}"/>
    <cellStyle name="SAPBEXHLevel1X 5 12 10" xfId="45040" xr:uid="{A4557EF3-BE09-4D64-AC83-92027B51B0E7}"/>
    <cellStyle name="SAPBEXHLevel1X 5 12 11" xfId="47366" xr:uid="{56F6C5AE-61B8-45D4-9D32-083A75291D14}"/>
    <cellStyle name="SAPBEXHLevel1X 5 12 2" xfId="4205" xr:uid="{00000000-0005-0000-0000-0000DE5F0000}"/>
    <cellStyle name="SAPBEXHLevel1X 5 12 2 10" xfId="46256" xr:uid="{9A286C67-AC4C-4661-B25D-5F9E26E05E6D}"/>
    <cellStyle name="SAPBEXHLevel1X 5 12 2 11" xfId="48574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3" xr:uid="{18D001F3-C91D-4528-B54D-2598D8E905BC}"/>
    <cellStyle name="SAPBEXHLevel1X 5 12 2 9" xfId="44066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8" xr:uid="{6892B6AC-AE12-49BE-9C82-ACD9CB3352BE}"/>
    <cellStyle name="SAPBEXHLevel1X 5 12 9" xfId="42847" xr:uid="{3EC16F37-DC61-4CF4-8A11-5B8733D6FB0D}"/>
    <cellStyle name="SAPBEXHLevel1X 5 13" xfId="3331" xr:uid="{00000000-0005-0000-0000-0000F55F0000}"/>
    <cellStyle name="SAPBEXHLevel1X 5 13 10" xfId="45041" xr:uid="{8423EE00-A7C5-4843-860E-B56976DF1E2D}"/>
    <cellStyle name="SAPBEXHLevel1X 5 13 11" xfId="47367" xr:uid="{9F058942-2630-42CE-8923-F8DE25368A59}"/>
    <cellStyle name="SAPBEXHLevel1X 5 13 2" xfId="4204" xr:uid="{00000000-0005-0000-0000-0000F65F0000}"/>
    <cellStyle name="SAPBEXHLevel1X 5 13 2 10" xfId="46257" xr:uid="{FFF3E552-A142-474F-89F7-8B0179965C96}"/>
    <cellStyle name="SAPBEXHLevel1X 5 13 2 11" xfId="48575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9" xr:uid="{FD877FE6-8C64-46B6-8249-C5FDCA6FCDF1}"/>
    <cellStyle name="SAPBEXHLevel1X 5 13 2 9" xfId="44067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6" xr:uid="{E01498A7-A96F-483A-8449-B54FB47210B8}"/>
    <cellStyle name="SAPBEXHLevel1X 5 13 9" xfId="42848" xr:uid="{CDFE9722-C4D3-4A94-9F0B-B4BF4315B784}"/>
    <cellStyle name="SAPBEXHLevel1X 5 14" xfId="3332" xr:uid="{00000000-0005-0000-0000-00000D600000}"/>
    <cellStyle name="SAPBEXHLevel1X 5 14 10" xfId="45042" xr:uid="{5718C64C-B579-4037-821D-BCD6A2051094}"/>
    <cellStyle name="SAPBEXHLevel1X 5 14 11" xfId="47368" xr:uid="{96D0D7B7-B46A-4E5E-BC94-0B250F470AF6}"/>
    <cellStyle name="SAPBEXHLevel1X 5 14 2" xfId="4203" xr:uid="{00000000-0005-0000-0000-00000E600000}"/>
    <cellStyle name="SAPBEXHLevel1X 5 14 2 10" xfId="46258" xr:uid="{602C0277-4D5F-4D65-A0EA-69E6741F5782}"/>
    <cellStyle name="SAPBEXHLevel1X 5 14 2 11" xfId="48576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8" xr:uid="{2FF1FCD6-0FBD-4A40-8CD0-5F5CF94D7615}"/>
    <cellStyle name="SAPBEXHLevel1X 5 14 2 9" xfId="44068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7" xr:uid="{79EBC33A-5EF4-454F-ACCE-31B865D7071F}"/>
    <cellStyle name="SAPBEXHLevel1X 5 14 9" xfId="42849" xr:uid="{D9C8572A-4360-4EA1-873C-78DEE0823206}"/>
    <cellStyle name="SAPBEXHLevel1X 5 15" xfId="3333" xr:uid="{00000000-0005-0000-0000-000025600000}"/>
    <cellStyle name="SAPBEXHLevel1X 5 15 10" xfId="45043" xr:uid="{D91D2957-56E4-42DE-844E-42A30F4608D0}"/>
    <cellStyle name="SAPBEXHLevel1X 5 15 11" xfId="47369" xr:uid="{60B44335-F302-4314-836C-577C88BDEC58}"/>
    <cellStyle name="SAPBEXHLevel1X 5 15 2" xfId="4202" xr:uid="{00000000-0005-0000-0000-000026600000}"/>
    <cellStyle name="SAPBEXHLevel1X 5 15 2 10" xfId="46259" xr:uid="{36F6E228-C9FF-436D-9542-3D813093A3ED}"/>
    <cellStyle name="SAPBEXHLevel1X 5 15 2 11" xfId="48577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7" xr:uid="{C4FAFA5E-C9A0-45E5-AFD8-B434DBC4A908}"/>
    <cellStyle name="SAPBEXHLevel1X 5 15 2 9" xfId="44069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7" xr:uid="{7C03E3F5-3C7E-4C4C-B2E9-BE321BC46289}"/>
    <cellStyle name="SAPBEXHLevel1X 5 15 9" xfId="42850" xr:uid="{EDD8A8FE-A089-4A2A-BCF6-C9DBF91BFD81}"/>
    <cellStyle name="SAPBEXHLevel1X 5 16" xfId="3327" xr:uid="{00000000-0005-0000-0000-00003D600000}"/>
    <cellStyle name="SAPBEXHLevel1X 5 16 10" xfId="42346" xr:uid="{B62A25D8-ED7A-4724-A449-CEA5A1AD2451}"/>
    <cellStyle name="SAPBEXHLevel1X 5 16 11" xfId="44823" xr:uid="{5F9684E3-8D28-4261-9A46-27E5CAD3EC9A}"/>
    <cellStyle name="SAPBEXHLevel1X 5 16 12" xfId="46879" xr:uid="{9584BB1C-F9C1-441E-8823-81B7F0B346E3}"/>
    <cellStyle name="SAPBEXHLevel1X 5 16 13" xfId="49182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7" xr:uid="{68801040-51C5-4F23-83CB-C73E780F2601}"/>
    <cellStyle name="SAPBEXHLevel1X 5 17" xfId="4210" xr:uid="{00000000-0005-0000-0000-00004B600000}"/>
    <cellStyle name="SAPBEXHLevel1X 5 17 10" xfId="45515" xr:uid="{AC07F567-F985-4A18-8CCC-94705B600D40}"/>
    <cellStyle name="SAPBEXHLevel1X 5 17 11" xfId="47837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7" xr:uid="{FED363B3-EE0F-4886-AFFC-25D341C0F9D5}"/>
    <cellStyle name="SAPBEXHLevel1X 5 17 9" xfId="38877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6" xr:uid="{875A3220-48F0-4452-A5FD-6420C97B065C}"/>
    <cellStyle name="SAPBEXHLevel1X 5 2 12" xfId="42851" xr:uid="{C932751F-51EF-4DC1-B705-4E953353E74C}"/>
    <cellStyle name="SAPBEXHLevel1X 5 2 13" xfId="45044" xr:uid="{D95BC50C-992D-46F5-99FA-02C8D3081266}"/>
    <cellStyle name="SAPBEXHLevel1X 5 2 14" xfId="47370" xr:uid="{8E3CC7DD-6E70-439B-BC15-83C5C74F14CA}"/>
    <cellStyle name="SAPBEXHLevel1X 5 2 2" xfId="3334" xr:uid="{00000000-0005-0000-0000-00005E600000}"/>
    <cellStyle name="SAPBEXHLevel1X 5 2 2 10" xfId="44070" xr:uid="{00BBA59E-C687-4D86-8C78-BBBD0570A635}"/>
    <cellStyle name="SAPBEXHLevel1X 5 2 2 11" xfId="46260" xr:uid="{18B3593A-921C-4BA6-B901-59113C2AFE82}"/>
    <cellStyle name="SAPBEXHLevel1X 5 2 2 12" xfId="48578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6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8" xr:uid="{96F67BEF-1396-428A-9D8C-7FDD15DCECCA}"/>
    <cellStyle name="SAPBEXHLevel1X 5 27" xfId="40196" xr:uid="{0CE3D75D-6605-4A56-BE2F-F305A4923F2F}"/>
    <cellStyle name="SAPBEXHLevel1X 5 28" xfId="43337" xr:uid="{91AEE329-4905-4142-8699-BB7B1E16EC10}"/>
    <cellStyle name="SAPBEXHLevel1X 5 29" xfId="41237" xr:uid="{BBF7A002-07F7-41E4-866E-D2D0CFD18832}"/>
    <cellStyle name="SAPBEXHLevel1X 5 3" xfId="3335" xr:uid="{00000000-0005-0000-0000-00008F600000}"/>
    <cellStyle name="SAPBEXHLevel1X 5 3 10" xfId="42852" xr:uid="{1E12FE63-739F-466E-94EC-9A12FB2B33E5}"/>
    <cellStyle name="SAPBEXHLevel1X 5 3 11" xfId="45045" xr:uid="{3FD244BA-E40E-461C-B26E-BBBAD1D28823}"/>
    <cellStyle name="SAPBEXHLevel1X 5 3 12" xfId="47371" xr:uid="{3F2A6E68-605C-4896-898E-E1AA699715E3}"/>
    <cellStyle name="SAPBEXHLevel1X 5 3 2" xfId="4200" xr:uid="{00000000-0005-0000-0000-000090600000}"/>
    <cellStyle name="SAPBEXHLevel1X 5 3 2 10" xfId="46261" xr:uid="{F2A9140A-469F-47DD-917E-5ADE89A4CD5A}"/>
    <cellStyle name="SAPBEXHLevel1X 5 3 2 11" xfId="48579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5" xr:uid="{22788216-0FA4-4647-AC3A-E00D817C8937}"/>
    <cellStyle name="SAPBEXHLevel1X 5 3 2 9" xfId="44071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4" xr:uid="{DDCE3831-2F2F-45A4-BEC0-45F389AC7CFC}"/>
    <cellStyle name="SAPBEXHLevel1X 5 4" xfId="3336" xr:uid="{00000000-0005-0000-0000-0000A8600000}"/>
    <cellStyle name="SAPBEXHLevel1X 5 4 10" xfId="45046" xr:uid="{B5DD9898-A27F-4102-8EB9-B97C97F8539A}"/>
    <cellStyle name="SAPBEXHLevel1X 5 4 11" xfId="47372" xr:uid="{30DEF00E-CC10-4429-A7FA-794032609FE4}"/>
    <cellStyle name="SAPBEXHLevel1X 5 4 2" xfId="4199" xr:uid="{00000000-0005-0000-0000-0000A9600000}"/>
    <cellStyle name="SAPBEXHLevel1X 5 4 2 10" xfId="46262" xr:uid="{64CCAAC1-3997-4A55-AD9F-0CFDDEDFC02F}"/>
    <cellStyle name="SAPBEXHLevel1X 5 4 2 11" xfId="48580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4" xr:uid="{F7545B36-28A0-4565-80D5-AF40AC49E95D}"/>
    <cellStyle name="SAPBEXHLevel1X 5 4 2 9" xfId="44072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5" xr:uid="{19B67132-393F-4363-B5D5-E087ABFE5138}"/>
    <cellStyle name="SAPBEXHLevel1X 5 4 9" xfId="42853" xr:uid="{0E2ECF9F-D736-4BE3-A899-40B3790D1B18}"/>
    <cellStyle name="SAPBEXHLevel1X 5 5" xfId="3337" xr:uid="{00000000-0005-0000-0000-0000C0600000}"/>
    <cellStyle name="SAPBEXHLevel1X 5 5 10" xfId="45047" xr:uid="{43B3091C-0A73-4934-9ADC-B693C1F478F8}"/>
    <cellStyle name="SAPBEXHLevel1X 5 5 11" xfId="47373" xr:uid="{E6792922-69EC-4769-8FD7-9065D05766B8}"/>
    <cellStyle name="SAPBEXHLevel1X 5 5 2" xfId="4198" xr:uid="{00000000-0005-0000-0000-0000C1600000}"/>
    <cellStyle name="SAPBEXHLevel1X 5 5 2 10" xfId="46263" xr:uid="{B0407FDB-7D6F-4BA8-A497-C6C4C4E80AD7}"/>
    <cellStyle name="SAPBEXHLevel1X 5 5 2 11" xfId="48581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3" xr:uid="{397121F2-61E6-4870-BFF7-2C94C4EA383A}"/>
    <cellStyle name="SAPBEXHLevel1X 5 5 2 9" xfId="44073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5" xr:uid="{BC117681-6C28-44C3-9AF2-EFC9407E33EA}"/>
    <cellStyle name="SAPBEXHLevel1X 5 5 9" xfId="42854" xr:uid="{94935D23-62AA-4D53-96EE-042A6E2425CF}"/>
    <cellStyle name="SAPBEXHLevel1X 5 6" xfId="3338" xr:uid="{00000000-0005-0000-0000-0000D8600000}"/>
    <cellStyle name="SAPBEXHLevel1X 5 6 10" xfId="45048" xr:uid="{C5FBD9C3-704A-4BB7-82B2-218132A4FDBD}"/>
    <cellStyle name="SAPBEXHLevel1X 5 6 11" xfId="47374" xr:uid="{E1719BBC-10AD-42AD-B046-F43ECD50DB58}"/>
    <cellStyle name="SAPBEXHLevel1X 5 6 2" xfId="4197" xr:uid="{00000000-0005-0000-0000-0000D9600000}"/>
    <cellStyle name="SAPBEXHLevel1X 5 6 2 10" xfId="46264" xr:uid="{58A033DB-90DA-462F-85AA-4E55D09D3C6D}"/>
    <cellStyle name="SAPBEXHLevel1X 5 6 2 11" xfId="48582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2" xr:uid="{98E971BB-DE25-4F04-A76C-3D0EECAAB5D0}"/>
    <cellStyle name="SAPBEXHLevel1X 5 6 2 9" xfId="44074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4" xr:uid="{D20D4763-1124-4AE3-A3F8-902C3E201D26}"/>
    <cellStyle name="SAPBEXHLevel1X 5 6 9" xfId="42855" xr:uid="{9729B6C7-9E05-4C3F-8043-3D955F9EEAB0}"/>
    <cellStyle name="SAPBEXHLevel1X 5 7" xfId="3339" xr:uid="{00000000-0005-0000-0000-0000F0600000}"/>
    <cellStyle name="SAPBEXHLevel1X 5 7 10" xfId="45049" xr:uid="{DB932ECD-8855-4832-837C-6039BF52BFEC}"/>
    <cellStyle name="SAPBEXHLevel1X 5 7 11" xfId="47375" xr:uid="{3778A8A5-23AB-4D8F-90E1-7F5F26343A03}"/>
    <cellStyle name="SAPBEXHLevel1X 5 7 2" xfId="4196" xr:uid="{00000000-0005-0000-0000-0000F1600000}"/>
    <cellStyle name="SAPBEXHLevel1X 5 7 2 10" xfId="46265" xr:uid="{2611405E-6F93-4168-BF33-0913CDC47D7F}"/>
    <cellStyle name="SAPBEXHLevel1X 5 7 2 11" xfId="48583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1" xr:uid="{4876C2F2-7DB8-48CE-AFB5-CF84D01119CF}"/>
    <cellStyle name="SAPBEXHLevel1X 5 7 2 9" xfId="44075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2" xr:uid="{02EBB79A-AD52-4D73-A435-47BB365ABAB4}"/>
    <cellStyle name="SAPBEXHLevel1X 5 7 9" xfId="42856" xr:uid="{6D25F756-4C3E-44D7-92A1-23F0FCD4CB4B}"/>
    <cellStyle name="SAPBEXHLevel1X 5 8" xfId="3340" xr:uid="{00000000-0005-0000-0000-000008610000}"/>
    <cellStyle name="SAPBEXHLevel1X 5 8 10" xfId="45050" xr:uid="{5A593593-65D2-4433-B33C-37A48F9EF121}"/>
    <cellStyle name="SAPBEXHLevel1X 5 8 11" xfId="47376" xr:uid="{33B01DFF-7314-42FA-9B8E-5D4068CF80E6}"/>
    <cellStyle name="SAPBEXHLevel1X 5 8 2" xfId="4195" xr:uid="{00000000-0005-0000-0000-000009610000}"/>
    <cellStyle name="SAPBEXHLevel1X 5 8 2 10" xfId="46266" xr:uid="{7CA1CA47-E039-41A0-963C-17726F83C157}"/>
    <cellStyle name="SAPBEXHLevel1X 5 8 2 11" xfId="48584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60" xr:uid="{B5A1EB4B-4887-4AC1-8FCF-4A0DE9B7FC28}"/>
    <cellStyle name="SAPBEXHLevel1X 5 8 2 9" xfId="44076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3" xr:uid="{CDD2ECE1-6519-4D5C-B2D3-2524B297996E}"/>
    <cellStyle name="SAPBEXHLevel1X 5 8 9" xfId="42857" xr:uid="{F49CACEE-318C-40DD-982F-7FBD912236D5}"/>
    <cellStyle name="SAPBEXHLevel1X 5 9" xfId="3341" xr:uid="{00000000-0005-0000-0000-000020610000}"/>
    <cellStyle name="SAPBEXHLevel1X 5 9 10" xfId="45051" xr:uid="{76994C93-4A46-491B-A72B-5C415EDE2844}"/>
    <cellStyle name="SAPBEXHLevel1X 5 9 11" xfId="47377" xr:uid="{5C417987-26C6-4B87-BDE3-C0430447331A}"/>
    <cellStyle name="SAPBEXHLevel1X 5 9 2" xfId="4194" xr:uid="{00000000-0005-0000-0000-000021610000}"/>
    <cellStyle name="SAPBEXHLevel1X 5 9 2 10" xfId="46267" xr:uid="{7DD4FD45-8B4B-4722-99DE-AAEAE5BACCAD}"/>
    <cellStyle name="SAPBEXHLevel1X 5 9 2 11" xfId="48585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9" xr:uid="{88011C7F-AE87-44DC-A6F5-23475D5DE72C}"/>
    <cellStyle name="SAPBEXHLevel1X 5 9 2 9" xfId="44077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3" xr:uid="{A9921658-4C92-4957-AC6C-1E33AC28D05F}"/>
    <cellStyle name="SAPBEXHLevel1X 5 9 9" xfId="42858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2" xr:uid="{21076FBC-E176-4820-A34C-7AC5B9A21FC7}"/>
    <cellStyle name="SAPBEXHLevel1X 6 13" xfId="42859" xr:uid="{1ABEB2E0-C32E-42AA-A351-BA3938273BD3}"/>
    <cellStyle name="SAPBEXHLevel1X 6 14" xfId="45052" xr:uid="{8A039E95-75C0-4623-8EE4-5DC4BD4CCF39}"/>
    <cellStyle name="SAPBEXHLevel1X 6 15" xfId="47378" xr:uid="{53B04BEA-BE50-468A-9FD0-935A5582D6FD}"/>
    <cellStyle name="SAPBEXHLevel1X 6 2" xfId="1874" xr:uid="{00000000-0005-0000-0000-00003C610000}"/>
    <cellStyle name="SAPBEXHLevel1X 6 2 10" xfId="41558" xr:uid="{4ED1AB8F-1B38-4A24-AB00-9047F10DA55D}"/>
    <cellStyle name="SAPBEXHLevel1X 6 2 11" xfId="44078" xr:uid="{2C8AD638-378A-410F-971E-B169CAD8058C}"/>
    <cellStyle name="SAPBEXHLevel1X 6 2 12" xfId="46268" xr:uid="{105D2702-8FEC-4114-8CAD-2F0282815ABA}"/>
    <cellStyle name="SAPBEXHLevel1X 6 2 13" xfId="48586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5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40" xr:uid="{35CF4472-FA58-4584-8A21-E01453472879}"/>
    <cellStyle name="SAPBEXHLevel1X 7 12" xfId="42860" xr:uid="{E7D1FF1B-9B2D-4CCD-9708-97ACF02073D1}"/>
    <cellStyle name="SAPBEXHLevel1X 7 13" xfId="45053" xr:uid="{3DA8E8A7-5F25-46D1-A382-DB02F974A4E8}"/>
    <cellStyle name="SAPBEXHLevel1X 7 14" xfId="47379" xr:uid="{C31B2D24-4E1C-4387-8D03-7F194ED2F5B0}"/>
    <cellStyle name="SAPBEXHLevel1X 7 2" xfId="3343" xr:uid="{00000000-0005-0000-0000-000071610000}"/>
    <cellStyle name="SAPBEXHLevel1X 7 2 10" xfId="44079" xr:uid="{6535AFAE-C2F1-416F-A1A8-FE3DDBB044A7}"/>
    <cellStyle name="SAPBEXHLevel1X 7 2 11" xfId="46269" xr:uid="{8A91D808-0D66-4E98-B3A8-8213C8092556}"/>
    <cellStyle name="SAPBEXHLevel1X 7 2 12" xfId="48587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7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4" xr:uid="{5B3B7DF1-EB78-4EB3-A4FC-32425B1BB6CA}"/>
    <cellStyle name="SAPBEXHLevel1X 8 11" xfId="47380" xr:uid="{D53329D0-1D54-4B38-8A13-00D2BC3A7BC2}"/>
    <cellStyle name="SAPBEXHLevel1X 8 2" xfId="4192" xr:uid="{00000000-0005-0000-0000-000099610000}"/>
    <cellStyle name="SAPBEXHLevel1X 8 2 10" xfId="46270" xr:uid="{F7A113D6-FAB7-4912-9FB4-2012AB368CF5}"/>
    <cellStyle name="SAPBEXHLevel1X 8 2 11" xfId="48588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6" xr:uid="{4F8E9C22-7C6B-4933-B3B1-42056F525A47}"/>
    <cellStyle name="SAPBEXHLevel1X 8 2 9" xfId="44080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1" xr:uid="{77EEE791-1253-43DF-A18D-9BB9A0065F9A}"/>
    <cellStyle name="SAPBEXHLevel1X 8 9" xfId="42861" xr:uid="{BA77E1F1-1075-4551-AA9D-2C0F47A8348D}"/>
    <cellStyle name="SAPBEXHLevel1X 9" xfId="1876" xr:uid="{00000000-0005-0000-0000-0000B0610000}"/>
    <cellStyle name="SAPBEXHLevel1X 9 10" xfId="45055" xr:uid="{4564C6BC-03C3-4166-BF55-9FD92490AAB4}"/>
    <cellStyle name="SAPBEXHLevel1X 9 11" xfId="47381" xr:uid="{CC2CE344-3193-4C6F-AE76-B3E9117DB2DD}"/>
    <cellStyle name="SAPBEXHLevel1X 9 2" xfId="3593" xr:uid="{00000000-0005-0000-0000-0000B1610000}"/>
    <cellStyle name="SAPBEXHLevel1X 9 2 10" xfId="46271" xr:uid="{BC603C03-000F-425D-B95E-4A6D61F449B1}"/>
    <cellStyle name="SAPBEXHLevel1X 9 2 11" xfId="48589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5" xr:uid="{6EDFDC46-191B-409E-B9FD-F80C6EEB0BEB}"/>
    <cellStyle name="SAPBEXHLevel1X 9 2 9" xfId="44081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1" xr:uid="{4FB0238C-5D57-41E1-AA83-3D70DF60E43C}"/>
    <cellStyle name="SAPBEXHLevel1X 9 9" xfId="42862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8" xr:uid="{689A6A99-EF48-4DF1-8F54-85BC24229F78}"/>
    <cellStyle name="SAPBEXHLevel2 10 12" xfId="42863" xr:uid="{0039B795-AD77-48AD-A924-A37A9DD8BFB0}"/>
    <cellStyle name="SAPBEXHLevel2 10 13" xfId="45056" xr:uid="{039DDA15-D189-4AB7-B338-A22FC1362D72}"/>
    <cellStyle name="SAPBEXHLevel2 10 14" xfId="47382" xr:uid="{CCB06056-8A2B-40D6-83A1-00FD14372EFD}"/>
    <cellStyle name="SAPBEXHLevel2 10 2" xfId="3346" xr:uid="{00000000-0005-0000-0000-0000CC610000}"/>
    <cellStyle name="SAPBEXHLevel2 10 2 10" xfId="44082" xr:uid="{14B05212-6A14-4139-9BC9-00FAEA537B96}"/>
    <cellStyle name="SAPBEXHLevel2 10 2 11" xfId="46272" xr:uid="{C84C4293-5F15-4A57-ADCC-68725A1C648D}"/>
    <cellStyle name="SAPBEXHLevel2 10 2 12" xfId="48590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4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7" xr:uid="{BB7CC098-E97A-4589-BEE4-980C18E3E2A7}"/>
    <cellStyle name="SAPBEXHLevel2 11 11" xfId="47383" xr:uid="{6B9C6AC0-C0EA-4CC0-8F25-5B46788EE493}"/>
    <cellStyle name="SAPBEXHLevel2 11 2" xfId="4191" xr:uid="{00000000-0005-0000-0000-0000EF610000}"/>
    <cellStyle name="SAPBEXHLevel2 11 2 10" xfId="46273" xr:uid="{2A0A70E0-885C-4095-A5EE-84F061A618AD}"/>
    <cellStyle name="SAPBEXHLevel2 11 2 11" xfId="48591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3" xr:uid="{5575A218-7D69-4574-9D8A-499659094C79}"/>
    <cellStyle name="SAPBEXHLevel2 11 2 9" xfId="44083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9" xr:uid="{43C3470D-0930-4610-8A3E-FE8FB51EEEA4}"/>
    <cellStyle name="SAPBEXHLevel2 11 9" xfId="42864" xr:uid="{77CB57D3-602B-453A-95B2-C011E6A23587}"/>
    <cellStyle name="SAPBEXHLevel2 12" xfId="1880" xr:uid="{00000000-0005-0000-0000-000006620000}"/>
    <cellStyle name="SAPBEXHLevel2 12 10" xfId="45058" xr:uid="{D2224DCD-12AA-4D76-8AD9-F80FEE6C0B59}"/>
    <cellStyle name="SAPBEXHLevel2 12 11" xfId="47384" xr:uid="{AEFFFFB1-06E7-4766-9D03-5D85DEAAB880}"/>
    <cellStyle name="SAPBEXHLevel2 12 2" xfId="4944" xr:uid="{00000000-0005-0000-0000-000007620000}"/>
    <cellStyle name="SAPBEXHLevel2 12 2 10" xfId="46274" xr:uid="{83A28649-CBD8-4117-B64F-28FB69553D42}"/>
    <cellStyle name="SAPBEXHLevel2 12 2 11" xfId="48592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2" xr:uid="{0221FA76-90FD-44F6-BBEC-A7319DF3F230}"/>
    <cellStyle name="SAPBEXHLevel2 12 2 9" xfId="44084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500" xr:uid="{A0E404C5-D360-4697-8EA2-13FEA994B760}"/>
    <cellStyle name="SAPBEXHLevel2 12 9" xfId="42865" xr:uid="{A7874213-5B36-46FF-A9A6-4E3A1B8E0E7A}"/>
    <cellStyle name="SAPBEXHLevel2 13" xfId="3349" xr:uid="{00000000-0005-0000-0000-00001E620000}"/>
    <cellStyle name="SAPBEXHLevel2 13 10" xfId="45059" xr:uid="{43078616-0120-4E31-B06F-2D6042F08EAB}"/>
    <cellStyle name="SAPBEXHLevel2 13 11" xfId="47385" xr:uid="{41D630BA-1699-4139-A2C0-CD21651C3B95}"/>
    <cellStyle name="SAPBEXHLevel2 13 2" xfId="4190" xr:uid="{00000000-0005-0000-0000-00001F620000}"/>
    <cellStyle name="SAPBEXHLevel2 13 2 10" xfId="46275" xr:uid="{F8B3C5AF-7A97-4E31-B53C-76E829D7E42A}"/>
    <cellStyle name="SAPBEXHLevel2 13 2 11" xfId="48593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2" xr:uid="{840BB91B-FCDF-444E-9FAA-D95224A7D895}"/>
    <cellStyle name="SAPBEXHLevel2 13 2 9" xfId="44085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9" xr:uid="{4AEA8196-F423-4BAD-8CE8-A26CCBB692E2}"/>
    <cellStyle name="SAPBEXHLevel2 13 9" xfId="42866" xr:uid="{73767F4D-5D19-47A9-B5A6-9736EBCABA1B}"/>
    <cellStyle name="SAPBEXHLevel2 14" xfId="3350" xr:uid="{00000000-0005-0000-0000-000036620000}"/>
    <cellStyle name="SAPBEXHLevel2 14 10" xfId="45060" xr:uid="{667A193C-40CA-400E-817A-B8906376C186}"/>
    <cellStyle name="SAPBEXHLevel2 14 11" xfId="47386" xr:uid="{32636FDF-FC63-4A31-B9D8-1D1DBC0B4B2A}"/>
    <cellStyle name="SAPBEXHLevel2 14 2" xfId="3601" xr:uid="{00000000-0005-0000-0000-000037620000}"/>
    <cellStyle name="SAPBEXHLevel2 14 2 10" xfId="46276" xr:uid="{633785F6-86F7-4375-952A-A4EF7BF89294}"/>
    <cellStyle name="SAPBEXHLevel2 14 2 11" xfId="48594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1" xr:uid="{AD6C7C82-C491-4E2F-A097-9CE8224489A5}"/>
    <cellStyle name="SAPBEXHLevel2 14 2 9" xfId="44086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7" xr:uid="{A4B7593A-2FCB-4786-8E12-DEF056A45C16}"/>
    <cellStyle name="SAPBEXHLevel2 14 9" xfId="42867" xr:uid="{0B888E59-4BE9-4925-A37F-AF64BBEBDD57}"/>
    <cellStyle name="SAPBEXHLevel2 15" xfId="3351" xr:uid="{00000000-0005-0000-0000-00004E620000}"/>
    <cellStyle name="SAPBEXHLevel2 15 10" xfId="45061" xr:uid="{CA8A7DC6-D09C-41D6-803B-799694B5389E}"/>
    <cellStyle name="SAPBEXHLevel2 15 11" xfId="47387" xr:uid="{3ACA7C8E-2209-4984-B927-B5C60CDBABB8}"/>
    <cellStyle name="SAPBEXHLevel2 15 2" xfId="4943" xr:uid="{00000000-0005-0000-0000-00004F620000}"/>
    <cellStyle name="SAPBEXHLevel2 15 2 10" xfId="46277" xr:uid="{2382C3E9-283B-487D-B0AB-E90AEAA4A65B}"/>
    <cellStyle name="SAPBEXHLevel2 15 2 11" xfId="48595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50" xr:uid="{DC762C9E-2C73-4BF5-96A7-A8D93C04989E}"/>
    <cellStyle name="SAPBEXHLevel2 15 2 9" xfId="44087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7" xr:uid="{2DAD0650-B765-4603-8D92-33465FEACD5B}"/>
    <cellStyle name="SAPBEXHLevel2 15 9" xfId="42868" xr:uid="{FBEA93CE-6840-4189-87AF-9D220EDB1846}"/>
    <cellStyle name="SAPBEXHLevel2 16" xfId="3352" xr:uid="{00000000-0005-0000-0000-000066620000}"/>
    <cellStyle name="SAPBEXHLevel2 16 10" xfId="45062" xr:uid="{5CCA1B9A-2D1D-4E18-91D5-6E6B7F29E36C}"/>
    <cellStyle name="SAPBEXHLevel2 16 11" xfId="47388" xr:uid="{BEDC988F-AB2E-4DAB-85F4-6CCB5CE82A3F}"/>
    <cellStyle name="SAPBEXHLevel2 16 2" xfId="4942" xr:uid="{00000000-0005-0000-0000-000067620000}"/>
    <cellStyle name="SAPBEXHLevel2 16 2 10" xfId="46278" xr:uid="{2B2166F5-7AF4-44DA-A03C-B569B6DA59E1}"/>
    <cellStyle name="SAPBEXHLevel2 16 2 11" xfId="48596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9" xr:uid="{792D2BD4-EE47-477C-94B6-CC74BB22B911}"/>
    <cellStyle name="SAPBEXHLevel2 16 2 9" xfId="44088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8" xr:uid="{FCDC93B1-A8F4-49EC-97A5-CF2970F329E0}"/>
    <cellStyle name="SAPBEXHLevel2 16 9" xfId="42869" xr:uid="{CB871600-4533-4DDB-AE7E-67EB8A154E48}"/>
    <cellStyle name="SAPBEXHLevel2 17" xfId="3353" xr:uid="{00000000-0005-0000-0000-00007E620000}"/>
    <cellStyle name="SAPBEXHLevel2 17 10" xfId="45063" xr:uid="{258C8594-CAB6-402A-8495-F046C83C5280}"/>
    <cellStyle name="SAPBEXHLevel2 17 11" xfId="47389" xr:uid="{98C18AFE-B18C-4C66-A226-7A39277D55AB}"/>
    <cellStyle name="SAPBEXHLevel2 17 2" xfId="4189" xr:uid="{00000000-0005-0000-0000-00007F620000}"/>
    <cellStyle name="SAPBEXHLevel2 17 2 10" xfId="46279" xr:uid="{C7CA4B14-90D5-44D8-95FE-B0E5D4B0994E}"/>
    <cellStyle name="SAPBEXHLevel2 17 2 11" xfId="48597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8" xr:uid="{9216E805-D257-4CF8-AEE6-31F4A42E468F}"/>
    <cellStyle name="SAPBEXHLevel2 17 2 9" xfId="44089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30" xr:uid="{B61AA293-CBE3-4349-8D3A-E554474A8A7D}"/>
    <cellStyle name="SAPBEXHLevel2 17 9" xfId="42870" xr:uid="{B8F6818C-ED8A-4362-B234-4C6490CEF890}"/>
    <cellStyle name="SAPBEXHLevel2 18" xfId="3354" xr:uid="{00000000-0005-0000-0000-000096620000}"/>
    <cellStyle name="SAPBEXHLevel2 18 10" xfId="45064" xr:uid="{26321A91-5645-4A4C-A7CB-A02EB1FAF9FF}"/>
    <cellStyle name="SAPBEXHLevel2 18 11" xfId="47390" xr:uid="{3A029D27-571A-4577-93F8-309B70AB9DEE}"/>
    <cellStyle name="SAPBEXHLevel2 18 2" xfId="4188" xr:uid="{00000000-0005-0000-0000-000097620000}"/>
    <cellStyle name="SAPBEXHLevel2 18 2 10" xfId="46280" xr:uid="{A697E040-3285-49E8-B548-624861112ED6}"/>
    <cellStyle name="SAPBEXHLevel2 18 2 11" xfId="48598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7" xr:uid="{BDF70422-3D99-42F7-9217-91AA3F79F1E1}"/>
    <cellStyle name="SAPBEXHLevel2 18 2 9" xfId="44090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6" xr:uid="{8B2C5750-6F7E-4CD1-8900-DE5D91E73205}"/>
    <cellStyle name="SAPBEXHLevel2 18 9" xfId="42871" xr:uid="{C85706B3-6990-45CF-B113-6FA3B1DABC64}"/>
    <cellStyle name="SAPBEXHLevel2 19" xfId="3355" xr:uid="{00000000-0005-0000-0000-0000AE620000}"/>
    <cellStyle name="SAPBEXHLevel2 19 10" xfId="45065" xr:uid="{1B93BB48-FBB1-44D9-91E1-4178D9898318}"/>
    <cellStyle name="SAPBEXHLevel2 19 11" xfId="47391" xr:uid="{50455290-23C6-408D-936A-F6214DCBFE8E}"/>
    <cellStyle name="SAPBEXHLevel2 19 2" xfId="4187" xr:uid="{00000000-0005-0000-0000-0000AF620000}"/>
    <cellStyle name="SAPBEXHLevel2 19 2 10" xfId="46281" xr:uid="{6476C1A2-269F-4CA0-B790-E4B21871BD54}"/>
    <cellStyle name="SAPBEXHLevel2 19 2 11" xfId="48599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6" xr:uid="{70E6792A-1ED1-4919-90AF-CEE774C5C630}"/>
    <cellStyle name="SAPBEXHLevel2 19 2 9" xfId="44091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7" xr:uid="{3025CF34-E706-41C0-B788-D3C443B15B08}"/>
    <cellStyle name="SAPBEXHLevel2 19 9" xfId="42872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6" xr:uid="{9E8F268A-AD8D-4F35-BC2D-9DCBA50FB3DF}"/>
    <cellStyle name="SAPBEXHLevel2 2 10 11" xfId="47392" xr:uid="{90634E42-3E10-4414-A631-F69CFBB8EC76}"/>
    <cellStyle name="SAPBEXHLevel2 2 10 2" xfId="4185" xr:uid="{00000000-0005-0000-0000-0000C8620000}"/>
    <cellStyle name="SAPBEXHLevel2 2 10 2 10" xfId="46282" xr:uid="{B6D95EEE-1C28-40AF-B434-AFD80504716C}"/>
    <cellStyle name="SAPBEXHLevel2 2 10 2 11" xfId="48600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5" xr:uid="{C4EA37B0-47A2-43E2-852F-2F20AD480656}"/>
    <cellStyle name="SAPBEXHLevel2 2 10 2 9" xfId="44092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5" xr:uid="{23349240-2E66-4226-97FF-E61740AC0278}"/>
    <cellStyle name="SAPBEXHLevel2 2 10 9" xfId="42873" xr:uid="{4246229E-AD48-488E-BCAC-C2640BDEBD0D}"/>
    <cellStyle name="SAPBEXHLevel2 2 11" xfId="3358" xr:uid="{00000000-0005-0000-0000-0000DF620000}"/>
    <cellStyle name="SAPBEXHLevel2 2 11 10" xfId="45067" xr:uid="{0FB7A12D-CA23-4370-B600-F17239B37CC1}"/>
    <cellStyle name="SAPBEXHLevel2 2 11 11" xfId="47393" xr:uid="{21E59CC7-B2E6-496C-9D1D-3A537A6528C3}"/>
    <cellStyle name="SAPBEXHLevel2 2 11 2" xfId="4941" xr:uid="{00000000-0005-0000-0000-0000E0620000}"/>
    <cellStyle name="SAPBEXHLevel2 2 11 2 10" xfId="46283" xr:uid="{858C8F41-5230-4F94-9AA1-7FC150AF3396}"/>
    <cellStyle name="SAPBEXHLevel2 2 11 2 11" xfId="48601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4" xr:uid="{27334B69-D37F-4CB7-A3E7-F5397C1D4E39}"/>
    <cellStyle name="SAPBEXHLevel2 2 11 2 9" xfId="44093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6" xr:uid="{C60D1E1F-7BF3-4AF5-9812-14B658B6618E}"/>
    <cellStyle name="SAPBEXHLevel2 2 11 9" xfId="42874" xr:uid="{018DD89C-39E0-449A-81F2-75631E124D45}"/>
    <cellStyle name="SAPBEXHLevel2 2 12" xfId="3359" xr:uid="{00000000-0005-0000-0000-0000F7620000}"/>
    <cellStyle name="SAPBEXHLevel2 2 12 10" xfId="45068" xr:uid="{907F3159-9F1C-4AD5-8B3A-9A0F8BE989CD}"/>
    <cellStyle name="SAPBEXHLevel2 2 12 11" xfId="47394" xr:uid="{402478D4-4115-4695-838B-9DB1A4244B99}"/>
    <cellStyle name="SAPBEXHLevel2 2 12 2" xfId="4940" xr:uid="{00000000-0005-0000-0000-0000F8620000}"/>
    <cellStyle name="SAPBEXHLevel2 2 12 2 10" xfId="46284" xr:uid="{BF4517A4-274F-44C7-8B62-AB9106FA2C59}"/>
    <cellStyle name="SAPBEXHLevel2 2 12 2 11" xfId="48602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3" xr:uid="{AC409606-BCFB-4011-96E6-443C35F875D0}"/>
    <cellStyle name="SAPBEXHLevel2 2 12 2 9" xfId="44094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4" xr:uid="{65FC8867-CEB7-4E5E-808E-0E0C9B3D7AD3}"/>
    <cellStyle name="SAPBEXHLevel2 2 12 9" xfId="42875" xr:uid="{2BA950F3-A334-4427-92F9-D2F1723AA8D7}"/>
    <cellStyle name="SAPBEXHLevel2 2 13" xfId="3360" xr:uid="{00000000-0005-0000-0000-00000F630000}"/>
    <cellStyle name="SAPBEXHLevel2 2 13 10" xfId="45069" xr:uid="{11E48EE0-4E7E-41A9-9390-9B9E4AA75576}"/>
    <cellStyle name="SAPBEXHLevel2 2 13 11" xfId="47395" xr:uid="{89A10EAB-70B1-418E-96AE-01383B49D204}"/>
    <cellStyle name="SAPBEXHLevel2 2 13 2" xfId="3640" xr:uid="{00000000-0005-0000-0000-000010630000}"/>
    <cellStyle name="SAPBEXHLevel2 2 13 2 10" xfId="46285" xr:uid="{2E5D45DE-31C0-4599-93CD-7C77106D8F5C}"/>
    <cellStyle name="SAPBEXHLevel2 2 13 2 11" xfId="48603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2" xr:uid="{40A8BCBC-A282-4661-9B0A-ADF39EC25000}"/>
    <cellStyle name="SAPBEXHLevel2 2 13 2 9" xfId="44095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5" xr:uid="{D68A54DC-C735-49F1-8E3D-3239131EB1D6}"/>
    <cellStyle name="SAPBEXHLevel2 2 13 9" xfId="42876" xr:uid="{AA85DDEB-FCDE-4BAE-8D66-64A9800F3D37}"/>
    <cellStyle name="SAPBEXHLevel2 2 14" xfId="3361" xr:uid="{00000000-0005-0000-0000-000027630000}"/>
    <cellStyle name="SAPBEXHLevel2 2 14 10" xfId="45070" xr:uid="{F9E41413-3ADE-4527-B6F3-AD6CEA542A06}"/>
    <cellStyle name="SAPBEXHLevel2 2 14 11" xfId="47396" xr:uid="{F30AA90D-14D2-4FE9-A55E-448E302F904E}"/>
    <cellStyle name="SAPBEXHLevel2 2 14 2" xfId="4184" xr:uid="{00000000-0005-0000-0000-000028630000}"/>
    <cellStyle name="SAPBEXHLevel2 2 14 2 10" xfId="46286" xr:uid="{9022F6B6-327F-47B6-AEFC-8A096E1D4731}"/>
    <cellStyle name="SAPBEXHLevel2 2 14 2 11" xfId="48604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1" xr:uid="{E35BEB4F-2899-4863-BC57-30575D73F613}"/>
    <cellStyle name="SAPBEXHLevel2 2 14 2 9" xfId="44096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3" xr:uid="{45024B1E-1221-40EB-8FD7-7D7B4954EFF9}"/>
    <cellStyle name="SAPBEXHLevel2 2 14 9" xfId="42877" xr:uid="{8FD2EFA0-D203-4B41-8D9A-DEB1D493A585}"/>
    <cellStyle name="SAPBEXHLevel2 2 15" xfId="3362" xr:uid="{00000000-0005-0000-0000-00003F630000}"/>
    <cellStyle name="SAPBEXHLevel2 2 15 10" xfId="45071" xr:uid="{432B5FAA-5745-49C3-AD5B-3C7A959B412E}"/>
    <cellStyle name="SAPBEXHLevel2 2 15 11" xfId="47397" xr:uid="{FC90E4F6-749D-42CD-AA32-30953472B126}"/>
    <cellStyle name="SAPBEXHLevel2 2 15 2" xfId="3641" xr:uid="{00000000-0005-0000-0000-000040630000}"/>
    <cellStyle name="SAPBEXHLevel2 2 15 2 10" xfId="46287" xr:uid="{AECF6F7A-7A9F-487A-95E1-11DBB367FE52}"/>
    <cellStyle name="SAPBEXHLevel2 2 15 2 11" xfId="48605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1" xr:uid="{E61C6865-B473-45AC-B1B9-2D358DECA7EF}"/>
    <cellStyle name="SAPBEXHLevel2 2 15 2 9" xfId="44097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4" xr:uid="{D7F57D86-DB73-4560-A6D6-7DDF9C6BF422}"/>
    <cellStyle name="SAPBEXHLevel2 2 15 9" xfId="42878" xr:uid="{1EE3CE7C-EFE8-4179-9160-A5349896D6C4}"/>
    <cellStyle name="SAPBEXHLevel2 2 16" xfId="3356" xr:uid="{00000000-0005-0000-0000-000057630000}"/>
    <cellStyle name="SAPBEXHLevel2 2 16 10" xfId="41364" xr:uid="{BEA4A167-5793-4735-8AC8-AC32313DB155}"/>
    <cellStyle name="SAPBEXHLevel2 2 16 11" xfId="43276" xr:uid="{8A5B1471-ABB9-40ED-8973-E598ADFD2D90}"/>
    <cellStyle name="SAPBEXHLevel2 2 16 12" xfId="45459" xr:uid="{82D15504-AB88-4B31-B1A6-1D2C10614A1F}"/>
    <cellStyle name="SAPBEXHLevel2 2 16 13" xfId="47781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9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2" xr:uid="{20826C99-9FF8-467E-94DA-692372323059}"/>
    <cellStyle name="SAPBEXHLevel2 2 2 13" xfId="42879" xr:uid="{DA232F74-446C-4160-AB18-FF5132954AE7}"/>
    <cellStyle name="SAPBEXHLevel2 2 2 14" xfId="45072" xr:uid="{61187556-1444-4E85-A787-1CB249CA0BBC}"/>
    <cellStyle name="SAPBEXHLevel2 2 2 15" xfId="47398" xr:uid="{1E840CB1-54DC-4992-BFBF-A020D8769BB7}"/>
    <cellStyle name="SAPBEXHLevel2 2 2 2" xfId="877" xr:uid="{00000000-0005-0000-0000-000079630000}"/>
    <cellStyle name="SAPBEXHLevel2 2 2 2 10" xfId="38985" xr:uid="{FF390120-44A0-428B-B83B-84493F8CC02C}"/>
    <cellStyle name="SAPBEXHLevel2 2 2 2 11" xfId="46723" xr:uid="{C5A423AB-592E-4770-B657-4258B05C382B}"/>
    <cellStyle name="SAPBEXHLevel2 2 2 2 12" xfId="49039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1" xr:uid="{17672205-1060-4C4B-8807-5A9DB7F89A54}"/>
    <cellStyle name="SAPBEXHLevel2 2 2 3" xfId="3363" xr:uid="{00000000-0005-0000-0000-000087630000}"/>
    <cellStyle name="SAPBEXHLevel2 2 2 3 10" xfId="38986" xr:uid="{9E96F623-6D67-4124-A81C-17933C066259}"/>
    <cellStyle name="SAPBEXHLevel2 2 2 3 11" xfId="46722" xr:uid="{AAE58855-C062-4130-A440-FE0534651C22}"/>
    <cellStyle name="SAPBEXHLevel2 2 2 3 12" xfId="49038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20" xr:uid="{91CE5382-4E91-4A41-A6CE-0BC675C58176}"/>
    <cellStyle name="SAPBEXHLevel2 2 2 4" xfId="4939" xr:uid="{00000000-0005-0000-0000-000095630000}"/>
    <cellStyle name="SAPBEXHLevel2 2 2 4 10" xfId="46288" xr:uid="{15A333BB-68E7-4957-863F-762A07684C03}"/>
    <cellStyle name="SAPBEXHLevel2 2 2 4 11" xfId="48606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40" xr:uid="{893A57B9-220C-46CF-B936-44668E3D3FCC}"/>
    <cellStyle name="SAPBEXHLevel2 2 2 4 9" xfId="44098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5" xr:uid="{72170805-BF95-409C-BDEE-F2388E8DF60D}"/>
    <cellStyle name="SAPBEXHLevel2 2 27" xfId="40005" xr:uid="{9BDFB575-33FB-42AE-86E4-AD4A394A7C67}"/>
    <cellStyle name="SAPBEXHLevel2 2 28" xfId="43335" xr:uid="{C54A4E62-946D-40B3-BD14-10CD13C04C96}"/>
    <cellStyle name="SAPBEXHLevel2 2 29" xfId="41238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3" xr:uid="{9A774465-51AD-49ED-931C-1BFE5FF8ABD0}"/>
    <cellStyle name="SAPBEXHLevel2 2 3 12" xfId="42880" xr:uid="{41962887-0680-4055-902D-61DB7F2A78AE}"/>
    <cellStyle name="SAPBEXHLevel2 2 3 13" xfId="45073" xr:uid="{5A954244-0101-4495-A8D4-78DB3E337C86}"/>
    <cellStyle name="SAPBEXHLevel2 2 3 14" xfId="47399" xr:uid="{AE21E080-91BD-49B7-9670-24865B5E6B7F}"/>
    <cellStyle name="SAPBEXHLevel2 2 3 2" xfId="3364" xr:uid="{00000000-0005-0000-0000-0000B4630000}"/>
    <cellStyle name="SAPBEXHLevel2 2 3 2 10" xfId="44099" xr:uid="{D27D7ADE-4BEA-4C27-BACA-690807ABDEE7}"/>
    <cellStyle name="SAPBEXHLevel2 2 3 2 11" xfId="46289" xr:uid="{F0FD10DE-4E53-499B-903F-51A0A71FE666}"/>
    <cellStyle name="SAPBEXHLevel2 2 3 2 12" xfId="48607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9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1" xr:uid="{4D470FE5-2285-4996-9DD4-E79A190350D3}"/>
    <cellStyle name="SAPBEXHLevel2 2 4 12" xfId="42881" xr:uid="{0CBAE30D-A836-4618-96C6-483644B9FFB1}"/>
    <cellStyle name="SAPBEXHLevel2 2 4 13" xfId="45074" xr:uid="{A24D10EB-AA5A-4CBC-93F4-1E6BBDC472E0}"/>
    <cellStyle name="SAPBEXHLevel2 2 4 14" xfId="47400" xr:uid="{BF35DEC7-CE73-4337-828C-F57F16169C26}"/>
    <cellStyle name="SAPBEXHLevel2 2 4 2" xfId="3365" xr:uid="{00000000-0005-0000-0000-0000D8630000}"/>
    <cellStyle name="SAPBEXHLevel2 2 4 2 10" xfId="44100" xr:uid="{60A1D44C-FE8E-4AD7-88F7-F0DA913346A4}"/>
    <cellStyle name="SAPBEXHLevel2 2 4 2 11" xfId="46290" xr:uid="{C6D3B994-255B-42F4-A997-571D5D5FA82B}"/>
    <cellStyle name="SAPBEXHLevel2 2 4 2 12" xfId="48608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8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5" xr:uid="{9304AAD9-709D-4E8B-90A2-5FA7569BF9D3}"/>
    <cellStyle name="SAPBEXHLevel2 2 5 11" xfId="47401" xr:uid="{5C6035E0-2ED5-4324-890A-3D29A756743D}"/>
    <cellStyle name="SAPBEXHLevel2 2 5 2" xfId="4951" xr:uid="{00000000-0005-0000-0000-0000FB630000}"/>
    <cellStyle name="SAPBEXHLevel2 2 5 2 10" xfId="46291" xr:uid="{239A1D01-7E52-4857-A4A2-020F3E9D8E7E}"/>
    <cellStyle name="SAPBEXHLevel2 2 5 2 11" xfId="48609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7" xr:uid="{71C67A7F-43CA-46FA-B7F7-D757AD88AF3E}"/>
    <cellStyle name="SAPBEXHLevel2 2 5 2 9" xfId="44101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2" xr:uid="{B7749716-DA02-4AF8-A926-94262B9651C0}"/>
    <cellStyle name="SAPBEXHLevel2 2 5 9" xfId="42882" xr:uid="{D2151A52-EDDA-4080-BF21-1ACF9A2908F3}"/>
    <cellStyle name="SAPBEXHLevel2 2 6" xfId="3367" xr:uid="{00000000-0005-0000-0000-000012640000}"/>
    <cellStyle name="SAPBEXHLevel2 2 6 10" xfId="45076" xr:uid="{BCF5F9B6-B778-4896-A6EB-06533064F2F0}"/>
    <cellStyle name="SAPBEXHLevel2 2 6 11" xfId="47402" xr:uid="{5A78ED10-FD08-4CC4-B44D-C1AA1784F2EA}"/>
    <cellStyle name="SAPBEXHLevel2 2 6 2" xfId="4183" xr:uid="{00000000-0005-0000-0000-000013640000}"/>
    <cellStyle name="SAPBEXHLevel2 2 6 2 10" xfId="46292" xr:uid="{86818F66-B909-4B2A-BBD3-188F46412D3F}"/>
    <cellStyle name="SAPBEXHLevel2 2 6 2 11" xfId="48610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6" xr:uid="{3C056DAE-256B-4178-99E6-56EC4D6F4EF5}"/>
    <cellStyle name="SAPBEXHLevel2 2 6 2 9" xfId="44102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30" xr:uid="{68BDD24F-844D-453C-943F-1C043349CDE3}"/>
    <cellStyle name="SAPBEXHLevel2 2 6 9" xfId="42883" xr:uid="{8884E2B0-696D-4472-9E31-E548E66BA12C}"/>
    <cellStyle name="SAPBEXHLevel2 2 7" xfId="3368" xr:uid="{00000000-0005-0000-0000-00002A640000}"/>
    <cellStyle name="SAPBEXHLevel2 2 7 10" xfId="45077" xr:uid="{D318E219-B977-46AB-824E-2006E6ED12ED}"/>
    <cellStyle name="SAPBEXHLevel2 2 7 11" xfId="47403" xr:uid="{30FE79D8-2E25-4389-B540-72889069C760}"/>
    <cellStyle name="SAPBEXHLevel2 2 7 2" xfId="4182" xr:uid="{00000000-0005-0000-0000-00002B640000}"/>
    <cellStyle name="SAPBEXHLevel2 2 7 2 10" xfId="46293" xr:uid="{93E9BAE1-A409-4204-985B-592F67D1CEDA}"/>
    <cellStyle name="SAPBEXHLevel2 2 7 2 11" xfId="48611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5" xr:uid="{A583C28D-F035-4FA3-A380-3EEE596C3E26}"/>
    <cellStyle name="SAPBEXHLevel2 2 7 2 9" xfId="44103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1" xr:uid="{24B2D2A9-B7D4-4D78-B2C5-BB203E4F5D24}"/>
    <cellStyle name="SAPBEXHLevel2 2 7 9" xfId="42884" xr:uid="{65294518-8973-46B9-A304-0C6051DBDFE6}"/>
    <cellStyle name="SAPBEXHLevel2 2 8" xfId="3369" xr:uid="{00000000-0005-0000-0000-000042640000}"/>
    <cellStyle name="SAPBEXHLevel2 2 8 10" xfId="45078" xr:uid="{7D38E69D-A5F6-4EC1-91CF-B8D9C4A73FAD}"/>
    <cellStyle name="SAPBEXHLevel2 2 8 11" xfId="47404" xr:uid="{7FABEF2D-7E67-4397-BB5E-9C1B9A2F0CC5}"/>
    <cellStyle name="SAPBEXHLevel2 2 8 2" xfId="4181" xr:uid="{00000000-0005-0000-0000-000043640000}"/>
    <cellStyle name="SAPBEXHLevel2 2 8 2 10" xfId="46294" xr:uid="{3CF4828C-7B85-406A-A557-F9D92AEA90FA}"/>
    <cellStyle name="SAPBEXHLevel2 2 8 2 11" xfId="48612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4" xr:uid="{B1100C96-F691-408F-96F3-E767EB1F9A6F}"/>
    <cellStyle name="SAPBEXHLevel2 2 8 2 9" xfId="44104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9" xr:uid="{132E9BD2-E7E4-454F-8A35-EA3BD7A6289D}"/>
    <cellStyle name="SAPBEXHLevel2 2 8 9" xfId="42885" xr:uid="{31FB37EC-C212-4E18-B5B3-1B8D2FDB6C00}"/>
    <cellStyle name="SAPBEXHLevel2 2 9" xfId="3370" xr:uid="{00000000-0005-0000-0000-00005A640000}"/>
    <cellStyle name="SAPBEXHLevel2 2 9 10" xfId="45079" xr:uid="{A9A2DE9C-CA9F-4E36-9DE7-0EDAA07916CE}"/>
    <cellStyle name="SAPBEXHLevel2 2 9 11" xfId="47405" xr:uid="{8E2598CC-4619-46C6-9D08-B8E3BF513E5D}"/>
    <cellStyle name="SAPBEXHLevel2 2 9 2" xfId="4180" xr:uid="{00000000-0005-0000-0000-00005B640000}"/>
    <cellStyle name="SAPBEXHLevel2 2 9 2 10" xfId="46295" xr:uid="{7DD4D896-67C1-4E9E-A2A3-5182855E606A}"/>
    <cellStyle name="SAPBEXHLevel2 2 9 2 11" xfId="48613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3" xr:uid="{F6BB1470-18A4-40F7-AD20-C4A321F4937D}"/>
    <cellStyle name="SAPBEXHLevel2 2 9 2 9" xfId="44105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90" xr:uid="{8D9AAD1E-B43F-4E1A-B49E-EB380F0CB0FF}"/>
    <cellStyle name="SAPBEXHLevel2 2 9 9" xfId="42886" xr:uid="{AFE9632B-70A8-41B7-B214-B34B2FA7ADD7}"/>
    <cellStyle name="SAPBEXHLevel2 20" xfId="4898" xr:uid="{00000000-0005-0000-0000-000072640000}"/>
    <cellStyle name="SAPBEXHLevel2 20 10" xfId="45516" xr:uid="{CAE5F4DA-839C-420C-945C-DD3FC51B3036}"/>
    <cellStyle name="SAPBEXHLevel2 20 11" xfId="47838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8" xr:uid="{A6728694-4CDC-422F-9A6E-72BCF629C9A2}"/>
    <cellStyle name="SAPBEXHLevel2 20 9" xfId="39272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1" xr:uid="{155B18F4-D960-4B37-9184-DCC5D7339F2A}"/>
    <cellStyle name="SAPBEXHLevel2 27" xfId="40453" xr:uid="{3C34A972-6055-4FCD-BB4A-CEE68276A308}"/>
    <cellStyle name="SAPBEXHLevel2 28" xfId="40104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80" xr:uid="{941609A9-538E-4627-893E-C4B5FDA79D99}"/>
    <cellStyle name="SAPBEXHLevel2 3 10 11" xfId="47406" xr:uid="{BB094F8E-EC4D-43FF-95ED-C58BEEF81B03}"/>
    <cellStyle name="SAPBEXHLevel2 3 10 2" xfId="4178" xr:uid="{00000000-0005-0000-0000-00008B640000}"/>
    <cellStyle name="SAPBEXHLevel2 3 10 2 10" xfId="46296" xr:uid="{E1C2F731-844A-4513-B10F-A9EF79F0F5BB}"/>
    <cellStyle name="SAPBEXHLevel2 3 10 2 11" xfId="48614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2" xr:uid="{9F4421C8-E478-43E0-BEA1-56053804FCDE}"/>
    <cellStyle name="SAPBEXHLevel2 3 10 2 9" xfId="44106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9" xr:uid="{E53B2248-0B56-4982-8E8A-E476AE4DF8A5}"/>
    <cellStyle name="SAPBEXHLevel2 3 10 9" xfId="42887" xr:uid="{D8AF25AF-C093-4FA3-9381-7015A4B72B2A}"/>
    <cellStyle name="SAPBEXHLevel2 3 11" xfId="3373" xr:uid="{00000000-0005-0000-0000-0000A2640000}"/>
    <cellStyle name="SAPBEXHLevel2 3 11 10" xfId="45081" xr:uid="{4FDFA59D-F9EE-4A9B-A755-8EBB9DF619D1}"/>
    <cellStyle name="SAPBEXHLevel2 3 11 11" xfId="47407" xr:uid="{317A4B26-3A08-4CA1-A60F-650CA65670F8}"/>
    <cellStyle name="SAPBEXHLevel2 3 11 2" xfId="4177" xr:uid="{00000000-0005-0000-0000-0000A3640000}"/>
    <cellStyle name="SAPBEXHLevel2 3 11 2 10" xfId="46297" xr:uid="{8BDB8EC7-EF7B-4542-A600-8588BE937835}"/>
    <cellStyle name="SAPBEXHLevel2 3 11 2 11" xfId="48615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50" xr:uid="{AC5CD66E-0427-4BD5-9826-37FF3778E789}"/>
    <cellStyle name="SAPBEXHLevel2 3 11 2 9" xfId="44107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3" xr:uid="{5906CE28-D60C-4E8E-B8CE-9313FBD95F12}"/>
    <cellStyle name="SAPBEXHLevel2 3 11 9" xfId="42888" xr:uid="{0C541638-0BDD-49D2-99B1-7DDADC370986}"/>
    <cellStyle name="SAPBEXHLevel2 3 12" xfId="3374" xr:uid="{00000000-0005-0000-0000-0000BA640000}"/>
    <cellStyle name="SAPBEXHLevel2 3 12 10" xfId="45082" xr:uid="{E146629B-F007-40B3-BF02-AEAC20AD9CD1}"/>
    <cellStyle name="SAPBEXHLevel2 3 12 11" xfId="47408" xr:uid="{B83DD134-1C7D-46F8-A958-6803EF783848}"/>
    <cellStyle name="SAPBEXHLevel2 3 12 2" xfId="4176" xr:uid="{00000000-0005-0000-0000-0000BB640000}"/>
    <cellStyle name="SAPBEXHLevel2 3 12 2 10" xfId="46298" xr:uid="{FE5A8964-38F0-405A-B441-6F06174FA120}"/>
    <cellStyle name="SAPBEXHLevel2 3 12 2 11" xfId="48616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1" xr:uid="{86E45136-8292-46C6-86B5-12DB9BFDD9D8}"/>
    <cellStyle name="SAPBEXHLevel2 3 12 2 9" xfId="44108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8" xr:uid="{8A1B70F3-8A90-4134-A4C3-89A82582C866}"/>
    <cellStyle name="SAPBEXHLevel2 3 12 9" xfId="42889" xr:uid="{D6D0E609-6A02-4380-9BEA-102DF91979CA}"/>
    <cellStyle name="SAPBEXHLevel2 3 13" xfId="3375" xr:uid="{00000000-0005-0000-0000-0000D2640000}"/>
    <cellStyle name="SAPBEXHLevel2 3 13 10" xfId="45083" xr:uid="{E52A61F5-7819-42F2-B378-4087A1C22813}"/>
    <cellStyle name="SAPBEXHLevel2 3 13 11" xfId="47409" xr:uid="{3531F35A-F99F-428D-8848-F01097DCFFE5}"/>
    <cellStyle name="SAPBEXHLevel2 3 13 2" xfId="2136" xr:uid="{00000000-0005-0000-0000-0000D3640000}"/>
    <cellStyle name="SAPBEXHLevel2 3 13 2 10" xfId="46299" xr:uid="{20A1A235-D3E6-4ADA-90CF-A59DA24EE15D}"/>
    <cellStyle name="SAPBEXHLevel2 3 13 2 11" xfId="48617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30" xr:uid="{B058D324-C7B2-4748-B144-E7ED695B3ACC}"/>
    <cellStyle name="SAPBEXHLevel2 3 13 2 9" xfId="44109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9" xr:uid="{7D5ED408-822F-4FA3-BFBF-3D7622A3C74E}"/>
    <cellStyle name="SAPBEXHLevel2 3 13 9" xfId="42890" xr:uid="{2BB988AA-B808-49A3-ACF9-B70AF355B5D2}"/>
    <cellStyle name="SAPBEXHLevel2 3 14" xfId="3376" xr:uid="{00000000-0005-0000-0000-0000EA640000}"/>
    <cellStyle name="SAPBEXHLevel2 3 14 10" xfId="45084" xr:uid="{9F5D5A44-3C70-465A-A97A-53D3AF805571}"/>
    <cellStyle name="SAPBEXHLevel2 3 14 11" xfId="47410" xr:uid="{01F7CE38-1F47-4901-9445-3368F88047C7}"/>
    <cellStyle name="SAPBEXHLevel2 3 14 2" xfId="2137" xr:uid="{00000000-0005-0000-0000-0000EB640000}"/>
    <cellStyle name="SAPBEXHLevel2 3 14 2 10" xfId="46300" xr:uid="{262FA883-3BB9-4F87-AB93-12F141262201}"/>
    <cellStyle name="SAPBEXHLevel2 3 14 2 11" xfId="48618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9" xr:uid="{38E01AB4-2C87-49E6-9BDA-B7B510C5734C}"/>
    <cellStyle name="SAPBEXHLevel2 3 14 2 9" xfId="44110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7" xr:uid="{FAFA433A-53D1-4E1E-86EA-A7307F96E35B}"/>
    <cellStyle name="SAPBEXHLevel2 3 14 9" xfId="42891" xr:uid="{55332B24-2889-47E7-AC12-6DBA8AE193E3}"/>
    <cellStyle name="SAPBEXHLevel2 3 15" xfId="3377" xr:uid="{00000000-0005-0000-0000-000002650000}"/>
    <cellStyle name="SAPBEXHLevel2 3 15 10" xfId="45085" xr:uid="{E4F50BC3-6C76-44BA-8094-2F1B64B0D2D4}"/>
    <cellStyle name="SAPBEXHLevel2 3 15 11" xfId="47411" xr:uid="{64810324-A6CF-4F8F-84CD-254C189390CF}"/>
    <cellStyle name="SAPBEXHLevel2 3 15 2" xfId="4175" xr:uid="{00000000-0005-0000-0000-000003650000}"/>
    <cellStyle name="SAPBEXHLevel2 3 15 2 10" xfId="46301" xr:uid="{E47BAA5E-2666-44AA-B876-A297639110AF}"/>
    <cellStyle name="SAPBEXHLevel2 3 15 2 11" xfId="48619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8" xr:uid="{A23C63E2-1648-48BA-95A2-737561F43EA8}"/>
    <cellStyle name="SAPBEXHLevel2 3 15 2 9" xfId="44111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8" xr:uid="{79C45147-3864-4CA4-8140-D475D08E2FB5}"/>
    <cellStyle name="SAPBEXHLevel2 3 15 9" xfId="42892" xr:uid="{51A1F4F6-5E41-47E1-8058-7F63008F2DBA}"/>
    <cellStyle name="SAPBEXHLevel2 3 16" xfId="4179" xr:uid="{00000000-0005-0000-0000-00001A650000}"/>
    <cellStyle name="SAPBEXHLevel2 3 16 10" xfId="45517" xr:uid="{78AF1169-D31F-49A4-8EC8-4DA33916F7BD}"/>
    <cellStyle name="SAPBEXHLevel2 3 16 11" xfId="47839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9" xr:uid="{12292D6C-A944-4B18-8870-B5A4D0B5D566}"/>
    <cellStyle name="SAPBEXHLevel2 3 16 9" xfId="38875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6" xr:uid="{11CE90C0-F7CA-4CBB-918F-24526C07DDC4}"/>
    <cellStyle name="SAPBEXHLevel2 3 2 11" xfId="47412" xr:uid="{96D1128E-48E6-44EA-AB91-ADE63CA50C0D}"/>
    <cellStyle name="SAPBEXHLevel2 3 2 2" xfId="4174" xr:uid="{00000000-0005-0000-0000-00002E650000}"/>
    <cellStyle name="SAPBEXHLevel2 3 2 2 10" xfId="46302" xr:uid="{E8A790ED-743E-4107-ADE3-78C8FA124267}"/>
    <cellStyle name="SAPBEXHLevel2 3 2 2 11" xfId="48620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7" xr:uid="{D7596289-1D6F-4FDD-A195-AA7CE5A6CBFA}"/>
    <cellStyle name="SAPBEXHLevel2 3 2 2 9" xfId="44112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4" xr:uid="{2512AE0F-AAE0-41A4-9763-D3AA5FB1F4C7}"/>
    <cellStyle name="SAPBEXHLevel2 3 2 9" xfId="42893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70" xr:uid="{A7AF91B7-CE4F-422D-A30A-3730EA32FBE4}"/>
    <cellStyle name="SAPBEXHLevel2 3 24" xfId="41330" xr:uid="{3FBAAEF6-FA2E-426E-BE1B-418F7A4FD5F5}"/>
    <cellStyle name="SAPBEXHLevel2 3 25" xfId="44535" xr:uid="{EF3A5D57-14EA-4610-8C3C-659638AB752E}"/>
    <cellStyle name="SAPBEXHLevel2 3 26" xfId="40105" xr:uid="{82C097DE-0E1C-41A0-8744-9CC06DBAF627}"/>
    <cellStyle name="SAPBEXHLevel2 3 3" xfId="3379" xr:uid="{00000000-0005-0000-0000-00004A650000}"/>
    <cellStyle name="SAPBEXHLevel2 3 3 10" xfId="45087" xr:uid="{BBC0FC25-9BEF-4A76-A596-788C51178F59}"/>
    <cellStyle name="SAPBEXHLevel2 3 3 11" xfId="47413" xr:uid="{987FAF4E-97A0-48F2-AC84-994DDE271C05}"/>
    <cellStyle name="SAPBEXHLevel2 3 3 2" xfId="4173" xr:uid="{00000000-0005-0000-0000-00004B650000}"/>
    <cellStyle name="SAPBEXHLevel2 3 3 2 10" xfId="46303" xr:uid="{0916DD06-FC39-42F8-9DAD-653D13AB742C}"/>
    <cellStyle name="SAPBEXHLevel2 3 3 2 11" xfId="48621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6" xr:uid="{156359FA-47EA-4A01-A247-2224A9FD9CFC}"/>
    <cellStyle name="SAPBEXHLevel2 3 3 2 9" xfId="44113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8" xr:uid="{D3EDF5C3-1439-4248-A9D4-1A9903D370AF}"/>
    <cellStyle name="SAPBEXHLevel2 3 3 9" xfId="42894" xr:uid="{AA16B3F9-E2BF-4084-8F55-C3A623529E88}"/>
    <cellStyle name="SAPBEXHLevel2 3 4" xfId="3380" xr:uid="{00000000-0005-0000-0000-000062650000}"/>
    <cellStyle name="SAPBEXHLevel2 3 4 10" xfId="45088" xr:uid="{A868DC04-DA92-47DB-9652-F0C20C602924}"/>
    <cellStyle name="SAPBEXHLevel2 3 4 11" xfId="47414" xr:uid="{18FCF528-6D9C-4CEF-AED6-F05AD476BDC2}"/>
    <cellStyle name="SAPBEXHLevel2 3 4 2" xfId="4172" xr:uid="{00000000-0005-0000-0000-000063650000}"/>
    <cellStyle name="SAPBEXHLevel2 3 4 2 10" xfId="46304" xr:uid="{2288F950-3EF2-42FD-BF1B-829BEA678DCD}"/>
    <cellStyle name="SAPBEXHLevel2 3 4 2 11" xfId="48622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5" xr:uid="{0EB62DBA-C244-43FD-B519-4C6F47C556D2}"/>
    <cellStyle name="SAPBEXHLevel2 3 4 2 9" xfId="44114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5" xr:uid="{46F6C477-D014-4057-A208-58DC9FE10D0C}"/>
    <cellStyle name="SAPBEXHLevel2 3 4 9" xfId="42895" xr:uid="{49640100-85CC-4029-9E92-EBB50660A3E1}"/>
    <cellStyle name="SAPBEXHLevel2 3 5" xfId="3381" xr:uid="{00000000-0005-0000-0000-00007A650000}"/>
    <cellStyle name="SAPBEXHLevel2 3 5 10" xfId="45089" xr:uid="{ECDBCE6E-00E3-4334-8F23-93A2DDBA43AF}"/>
    <cellStyle name="SAPBEXHLevel2 3 5 11" xfId="47415" xr:uid="{EDAE7645-CAC9-4C15-BFFB-6E484C80424A}"/>
    <cellStyle name="SAPBEXHLevel2 3 5 2" xfId="4171" xr:uid="{00000000-0005-0000-0000-00007B650000}"/>
    <cellStyle name="SAPBEXHLevel2 3 5 2 10" xfId="46305" xr:uid="{8BEC67B1-BE96-4A56-AB1B-F5BE57B0EAF7}"/>
    <cellStyle name="SAPBEXHLevel2 3 5 2 11" xfId="48623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4" xr:uid="{6DFFFD43-A97C-45CF-8601-6216A1FD6644}"/>
    <cellStyle name="SAPBEXHLevel2 3 5 2 9" xfId="44115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6" xr:uid="{EE22C107-9F93-4D69-AD29-F2A67DD21C68}"/>
    <cellStyle name="SAPBEXHLevel2 3 5 9" xfId="42896" xr:uid="{414874A4-40C8-4E0A-A04B-910C977A4E79}"/>
    <cellStyle name="SAPBEXHLevel2 3 6" xfId="3382" xr:uid="{00000000-0005-0000-0000-000092650000}"/>
    <cellStyle name="SAPBEXHLevel2 3 6 10" xfId="45090" xr:uid="{46998A96-0A07-4AFA-84A4-CC2962DC6FAF}"/>
    <cellStyle name="SAPBEXHLevel2 3 6 11" xfId="47416" xr:uid="{F4894276-857C-4AF6-B977-541D88C4329F}"/>
    <cellStyle name="SAPBEXHLevel2 3 6 2" xfId="4170" xr:uid="{00000000-0005-0000-0000-000093650000}"/>
    <cellStyle name="SAPBEXHLevel2 3 6 2 10" xfId="46306" xr:uid="{E98A5CE7-3F78-46F6-BC9B-7F02C28966F6}"/>
    <cellStyle name="SAPBEXHLevel2 3 6 2 11" xfId="48624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3" xr:uid="{33217087-1AAB-4B6E-8F78-848EE90FA738}"/>
    <cellStyle name="SAPBEXHLevel2 3 6 2 9" xfId="44116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7" xr:uid="{A9941BBA-C38F-4EFA-8518-B2D238D1B2D9}"/>
    <cellStyle name="SAPBEXHLevel2 3 6 9" xfId="42897" xr:uid="{F1445A6C-4311-43A6-A55C-379C40E4D231}"/>
    <cellStyle name="SAPBEXHLevel2 3 7" xfId="3383" xr:uid="{00000000-0005-0000-0000-0000AA650000}"/>
    <cellStyle name="SAPBEXHLevel2 3 7 10" xfId="45091" xr:uid="{C7A6CB90-CB50-4B39-9A43-AFE1F98A9E2B}"/>
    <cellStyle name="SAPBEXHLevel2 3 7 11" xfId="47417" xr:uid="{4A4460F2-AD4C-4095-8E71-F4C551004F8B}"/>
    <cellStyle name="SAPBEXHLevel2 3 7 2" xfId="4169" xr:uid="{00000000-0005-0000-0000-0000AB650000}"/>
    <cellStyle name="SAPBEXHLevel2 3 7 2 10" xfId="46307" xr:uid="{322B3164-03C2-445B-8642-C419BD085CD2}"/>
    <cellStyle name="SAPBEXHLevel2 3 7 2 11" xfId="48625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2" xr:uid="{EC8481F2-CED6-4680-AD94-D60E39C500BC}"/>
    <cellStyle name="SAPBEXHLevel2 3 7 2 9" xfId="44117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6" xr:uid="{5164517E-5097-4160-BC29-8A7E93D6C8BC}"/>
    <cellStyle name="SAPBEXHLevel2 3 7 9" xfId="42898" xr:uid="{644D4DC1-4B24-45A8-9677-6B6A19491314}"/>
    <cellStyle name="SAPBEXHLevel2 3 8" xfId="3384" xr:uid="{00000000-0005-0000-0000-0000C2650000}"/>
    <cellStyle name="SAPBEXHLevel2 3 8 10" xfId="45092" xr:uid="{9E4648F8-29AD-45B7-B4D2-29F498BAAE04}"/>
    <cellStyle name="SAPBEXHLevel2 3 8 11" xfId="47418" xr:uid="{6FD842B4-8DF1-4362-B6C6-4EB97CE26DA8}"/>
    <cellStyle name="SAPBEXHLevel2 3 8 2" xfId="4168" xr:uid="{00000000-0005-0000-0000-0000C3650000}"/>
    <cellStyle name="SAPBEXHLevel2 3 8 2 10" xfId="46308" xr:uid="{F9252627-B2B3-4B6F-923E-9B2667C87D95}"/>
    <cellStyle name="SAPBEXHLevel2 3 8 2 11" xfId="48626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9" xr:uid="{C204713A-F3A8-4B5E-A726-0F5600457EC6}"/>
    <cellStyle name="SAPBEXHLevel2 3 8 2 9" xfId="44118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3" xr:uid="{FA579BC5-BC43-424C-A2C9-BF3D43C4F479}"/>
    <cellStyle name="SAPBEXHLevel2 3 8 9" xfId="42899" xr:uid="{489718C5-654B-4C84-9B49-1B8B53A9793B}"/>
    <cellStyle name="SAPBEXHLevel2 3 9" xfId="3385" xr:uid="{00000000-0005-0000-0000-0000DA650000}"/>
    <cellStyle name="SAPBEXHLevel2 3 9 10" xfId="45093" xr:uid="{8DBF11BD-06FB-4DB6-8A5D-98BF5F5200BE}"/>
    <cellStyle name="SAPBEXHLevel2 3 9 11" xfId="47419" xr:uid="{FA51523F-C8C2-4AE3-B033-AC0F2F94FF4C}"/>
    <cellStyle name="SAPBEXHLevel2 3 9 2" xfId="4167" xr:uid="{00000000-0005-0000-0000-0000DB650000}"/>
    <cellStyle name="SAPBEXHLevel2 3 9 2 10" xfId="46309" xr:uid="{F39663AC-0C5E-4A1A-ACC4-F120A3D2E322}"/>
    <cellStyle name="SAPBEXHLevel2 3 9 2 11" xfId="48627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8" xr:uid="{7ADB169A-B6D2-4828-9A32-E249199968E2}"/>
    <cellStyle name="SAPBEXHLevel2 3 9 2 9" xfId="44119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4" xr:uid="{B5EDD129-1533-499B-86E7-FD96F7CAC21C}"/>
    <cellStyle name="SAPBEXHLevel2 3 9 9" xfId="42900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4" xr:uid="{42EEDED3-C30E-48A4-BC55-57C69ED85875}"/>
    <cellStyle name="SAPBEXHLevel2 4 10 11" xfId="47420" xr:uid="{4B704313-D742-4866-8663-11E5D3113BEE}"/>
    <cellStyle name="SAPBEXHLevel2 4 10 2" xfId="4924" xr:uid="{00000000-0005-0000-0000-0000F4650000}"/>
    <cellStyle name="SAPBEXHLevel2 4 10 2 10" xfId="46310" xr:uid="{344826FE-1BE1-4751-8E8D-7F42963575B0}"/>
    <cellStyle name="SAPBEXHLevel2 4 10 2 11" xfId="48628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7" xr:uid="{D0476722-3850-40D6-AE53-F1D1BD9B2903}"/>
    <cellStyle name="SAPBEXHLevel2 4 10 2 9" xfId="44120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5" xr:uid="{0237D8A1-CE5C-4C54-A2CF-94664F198E91}"/>
    <cellStyle name="SAPBEXHLevel2 4 10 9" xfId="42901" xr:uid="{799055ED-D2D3-42C0-B07D-AF379999C3DA}"/>
    <cellStyle name="SAPBEXHLevel2 4 11" xfId="3388" xr:uid="{00000000-0005-0000-0000-00000B660000}"/>
    <cellStyle name="SAPBEXHLevel2 4 11 10" xfId="45095" xr:uid="{454D1C3D-86FC-415A-A3A6-4FA65C3218B2}"/>
    <cellStyle name="SAPBEXHLevel2 4 11 11" xfId="47421" xr:uid="{665C5A05-0BCA-4BAC-9CB1-A2D7A9437335}"/>
    <cellStyle name="SAPBEXHLevel2 4 11 2" xfId="4166" xr:uid="{00000000-0005-0000-0000-00000C660000}"/>
    <cellStyle name="SAPBEXHLevel2 4 11 2 10" xfId="46311" xr:uid="{D136CCE0-C164-4619-818A-9CBF69EF8F67}"/>
    <cellStyle name="SAPBEXHLevel2 4 11 2 11" xfId="48629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1" xr:uid="{F18CCF46-C5DB-46C3-8FBA-EA2324D040BE}"/>
    <cellStyle name="SAPBEXHLevel2 4 11 2 9" xfId="44121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4" xr:uid="{26E8004C-E51B-47B7-99B3-70D9B742586E}"/>
    <cellStyle name="SAPBEXHLevel2 4 11 9" xfId="42902" xr:uid="{7FA3ACA6-E2B9-4DFB-B40E-576C294C799D}"/>
    <cellStyle name="SAPBEXHLevel2 4 12" xfId="3389" xr:uid="{00000000-0005-0000-0000-000023660000}"/>
    <cellStyle name="SAPBEXHLevel2 4 12 10" xfId="45096" xr:uid="{07941FA7-D190-4950-A038-CD003D5D951A}"/>
    <cellStyle name="SAPBEXHLevel2 4 12 11" xfId="47422" xr:uid="{A10C4A2D-B85F-48F7-91DF-36BD09BCF45D}"/>
    <cellStyle name="SAPBEXHLevel2 4 12 2" xfId="4165" xr:uid="{00000000-0005-0000-0000-000024660000}"/>
    <cellStyle name="SAPBEXHLevel2 4 12 2 10" xfId="46312" xr:uid="{FA149516-9DC4-4C12-9FDF-359D6477416A}"/>
    <cellStyle name="SAPBEXHLevel2 4 12 2 11" xfId="48630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20" xr:uid="{06CFEACB-8AFB-4924-A9DB-401F47784354}"/>
    <cellStyle name="SAPBEXHLevel2 4 12 2 9" xfId="44122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1" xr:uid="{6666FCCE-9FDD-49A2-853B-958DE3A10592}"/>
    <cellStyle name="SAPBEXHLevel2 4 12 9" xfId="42903" xr:uid="{5B01B2BF-17A7-48B1-BA89-360163D4A01F}"/>
    <cellStyle name="SAPBEXHLevel2 4 13" xfId="3390" xr:uid="{00000000-0005-0000-0000-00003B660000}"/>
    <cellStyle name="SAPBEXHLevel2 4 13 10" xfId="45097" xr:uid="{FB95F4BF-7D67-402A-9FA0-779FE33F518A}"/>
    <cellStyle name="SAPBEXHLevel2 4 13 11" xfId="47423" xr:uid="{8E046EAB-3F87-42A3-BF82-636DFA3D2761}"/>
    <cellStyle name="SAPBEXHLevel2 4 13 2" xfId="4164" xr:uid="{00000000-0005-0000-0000-00003C660000}"/>
    <cellStyle name="SAPBEXHLevel2 4 13 2 10" xfId="46313" xr:uid="{C9AB466E-D634-48F5-97E4-B5E1CA2E2466}"/>
    <cellStyle name="SAPBEXHLevel2 4 13 2 11" xfId="48631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9" xr:uid="{D3F3F6A0-E50E-4451-A873-52625B7044D0}"/>
    <cellStyle name="SAPBEXHLevel2 4 13 2 9" xfId="44123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2" xr:uid="{0D9682DA-F947-4D72-9781-52F4ED67A28E}"/>
    <cellStyle name="SAPBEXHLevel2 4 13 9" xfId="42904" xr:uid="{C437331C-3D3D-4964-83C3-CB00A1EC6202}"/>
    <cellStyle name="SAPBEXHLevel2 4 14" xfId="3391" xr:uid="{00000000-0005-0000-0000-000053660000}"/>
    <cellStyle name="SAPBEXHLevel2 4 14 10" xfId="45098" xr:uid="{12A678D2-11DD-491A-8171-F9A69E7C9DF2}"/>
    <cellStyle name="SAPBEXHLevel2 4 14 11" xfId="47424" xr:uid="{71B7483B-A983-4EDD-9F2A-E5A24B3F90D9}"/>
    <cellStyle name="SAPBEXHLevel2 4 14 2" xfId="4163" xr:uid="{00000000-0005-0000-0000-000054660000}"/>
    <cellStyle name="SAPBEXHLevel2 4 14 2 10" xfId="46314" xr:uid="{4B05CDF0-CBCF-49C6-BE0B-784D9CAC5943}"/>
    <cellStyle name="SAPBEXHLevel2 4 14 2 11" xfId="48632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8" xr:uid="{3F6DAF0F-08AA-4FEF-BBEC-577EB4243F8F}"/>
    <cellStyle name="SAPBEXHLevel2 4 14 2 9" xfId="44124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3" xr:uid="{3BD4D265-4D5F-43E8-8412-B947273342FB}"/>
    <cellStyle name="SAPBEXHLevel2 4 14 9" xfId="42905" xr:uid="{90E27244-60A4-4EB5-AE52-48D2DA30511A}"/>
    <cellStyle name="SAPBEXHLevel2 4 15" xfId="3392" xr:uid="{00000000-0005-0000-0000-00006B660000}"/>
    <cellStyle name="SAPBEXHLevel2 4 15 10" xfId="45099" xr:uid="{6DD985CE-270F-4F8B-92D6-37696BE91CB5}"/>
    <cellStyle name="SAPBEXHLevel2 4 15 11" xfId="47425" xr:uid="{BF40913A-DA16-4289-9BBF-D4C27867C903}"/>
    <cellStyle name="SAPBEXHLevel2 4 15 2" xfId="4162" xr:uid="{00000000-0005-0000-0000-00006C660000}"/>
    <cellStyle name="SAPBEXHLevel2 4 15 2 10" xfId="46315" xr:uid="{E79EFC89-0752-4D24-AFC1-967024EF236D}"/>
    <cellStyle name="SAPBEXHLevel2 4 15 2 11" xfId="48633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7" xr:uid="{6C67E66D-0C29-4C0C-822B-489C33712830}"/>
    <cellStyle name="SAPBEXHLevel2 4 15 2 9" xfId="44125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2" xr:uid="{28680059-5C3F-461C-82BC-FDBF3927D23F}"/>
    <cellStyle name="SAPBEXHLevel2 4 15 9" xfId="42906" xr:uid="{59FA6F0B-52D6-4C85-8C23-6B19DEE1AD61}"/>
    <cellStyle name="SAPBEXHLevel2 4 16" xfId="3386" xr:uid="{00000000-0005-0000-0000-000083660000}"/>
    <cellStyle name="SAPBEXHLevel2 4 16 10" xfId="38874" xr:uid="{4E228D78-8E76-40D7-B91F-84D74F7DD529}"/>
    <cellStyle name="SAPBEXHLevel2 4 16 11" xfId="45518" xr:uid="{46ED2ED3-2775-46AC-B034-04528DBB712A}"/>
    <cellStyle name="SAPBEXHLevel2 4 16 12" xfId="47840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60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9" xr:uid="{EA3BA6D5-1E57-4650-8DF7-F460C6463902}"/>
    <cellStyle name="SAPBEXHLevel2 4 2 13" xfId="42907" xr:uid="{CE8B7133-E3D9-44AF-A923-910E02AD8A4D}"/>
    <cellStyle name="SAPBEXHLevel2 4 2 14" xfId="45100" xr:uid="{5F53BB76-F557-4592-A9D6-69EA000EB453}"/>
    <cellStyle name="SAPBEXHLevel2 4 2 15" xfId="47426" xr:uid="{916BF9F3-D3B5-4539-B4E7-4C54A1F0CC29}"/>
    <cellStyle name="SAPBEXHLevel2 4 2 2" xfId="3393" xr:uid="{00000000-0005-0000-0000-0000A5660000}"/>
    <cellStyle name="SAPBEXHLevel2 4 2 2 10" xfId="42347" xr:uid="{9C16856A-3847-4E0F-A5B8-4B5196F5021E}"/>
    <cellStyle name="SAPBEXHLevel2 4 2 2 11" xfId="46880" xr:uid="{53D7C5B0-50DA-4764-9029-B7FE98A55968}"/>
    <cellStyle name="SAPBEXHLevel2 4 2 2 12" xfId="49183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8" xr:uid="{C7A19D77-A69C-46A0-8F79-195968B28B53}"/>
    <cellStyle name="SAPBEXHLevel2 4 2 3" xfId="4936" xr:uid="{00000000-0005-0000-0000-0000B3660000}"/>
    <cellStyle name="SAPBEXHLevel2 4 2 3 10" xfId="46316" xr:uid="{5F9F13D9-13B6-4CE2-95F2-3ADB7087AC32}"/>
    <cellStyle name="SAPBEXHLevel2 4 2 3 11" xfId="48634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6" xr:uid="{406AFA53-5A8E-4C48-9561-6C4C9B3287A7}"/>
    <cellStyle name="SAPBEXHLevel2 4 2 3 9" xfId="44126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4" xr:uid="{A87417BA-5023-4470-ABFB-EB076EB96380}"/>
    <cellStyle name="SAPBEXHLevel2 4 27" xfId="44536" xr:uid="{6C2A981E-8765-47D3-8C7B-8FFB306F25C8}"/>
    <cellStyle name="SAPBEXHLevel2 4 28" xfId="41239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20" xr:uid="{20CB44A0-ED34-4129-BCD9-8A7BD21E048A}"/>
    <cellStyle name="SAPBEXHLevel2 4 3 13" xfId="42908" xr:uid="{91ED297A-EAC7-4AE7-B25A-B8043301E1D3}"/>
    <cellStyle name="SAPBEXHLevel2 4 3 14" xfId="45101" xr:uid="{341648C6-B318-4F70-B1FF-431A444084DD}"/>
    <cellStyle name="SAPBEXHLevel2 4 3 15" xfId="47427" xr:uid="{117D741C-2B6F-45B9-80B8-7AEC118FA64D}"/>
    <cellStyle name="SAPBEXHLevel2 4 3 2" xfId="3394" xr:uid="{00000000-0005-0000-0000-0000D9660000}"/>
    <cellStyle name="SAPBEXHLevel2 4 3 2 10" xfId="44127" xr:uid="{6B33C681-DE23-4354-813F-00EC73106C0A}"/>
    <cellStyle name="SAPBEXHLevel2 4 3 2 11" xfId="46317" xr:uid="{E3DD02DD-A4B4-4A20-B031-03FCC04A2F1F}"/>
    <cellStyle name="SAPBEXHLevel2 4 3 2 12" xfId="48635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5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2" xr:uid="{822657EF-C377-4441-9371-2E7E3D0493E7}"/>
    <cellStyle name="SAPBEXHLevel2 4 4 11" xfId="47428" xr:uid="{AB46B28C-A599-4016-9E16-6421AD20EA06}"/>
    <cellStyle name="SAPBEXHLevel2 4 4 2" xfId="4160" xr:uid="{00000000-0005-0000-0000-000001670000}"/>
    <cellStyle name="SAPBEXHLevel2 4 4 2 10" xfId="46318" xr:uid="{EFF00B2A-4E95-4FA6-995E-CFA351B5E8D2}"/>
    <cellStyle name="SAPBEXHLevel2 4 4 2 11" xfId="48636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4" xr:uid="{51875163-268E-46E0-9AD6-937AA40C85C0}"/>
    <cellStyle name="SAPBEXHLevel2 4 4 2 9" xfId="44128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1" xr:uid="{FBC25B56-C3DE-4254-8C59-E4DED905BC3F}"/>
    <cellStyle name="SAPBEXHLevel2 4 4 9" xfId="42909" xr:uid="{CFFEDA2B-7361-444D-B505-4B5D7B075B9B}"/>
    <cellStyle name="SAPBEXHLevel2 4 5" xfId="3396" xr:uid="{00000000-0005-0000-0000-000018670000}"/>
    <cellStyle name="SAPBEXHLevel2 4 5 10" xfId="45103" xr:uid="{4685CBF9-C1E5-46C3-8440-920F3A79C7C7}"/>
    <cellStyle name="SAPBEXHLevel2 4 5 11" xfId="47429" xr:uid="{F45C820A-A987-4BCC-AF60-7DF80981C98E}"/>
    <cellStyle name="SAPBEXHLevel2 4 5 2" xfId="4935" xr:uid="{00000000-0005-0000-0000-000019670000}"/>
    <cellStyle name="SAPBEXHLevel2 4 5 2 10" xfId="46319" xr:uid="{5D522273-FF99-432A-A9AC-A860E3D25B39}"/>
    <cellStyle name="SAPBEXHLevel2 4 5 2 11" xfId="48637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3" xr:uid="{557ABD52-8F9E-40FA-BD9A-D6AC3193218E}"/>
    <cellStyle name="SAPBEXHLevel2 4 5 2 9" xfId="44129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80" xr:uid="{AE0DDBF5-3FF9-4D54-8EE1-FB4583CFDB7C}"/>
    <cellStyle name="SAPBEXHLevel2 4 5 9" xfId="42910" xr:uid="{9C1730D4-8C2C-4D5D-AD05-420CF3B91C13}"/>
    <cellStyle name="SAPBEXHLevel2 4 6" xfId="3397" xr:uid="{00000000-0005-0000-0000-000030670000}"/>
    <cellStyle name="SAPBEXHLevel2 4 6 10" xfId="45104" xr:uid="{8624228E-2602-446F-B4F0-E827C262E948}"/>
    <cellStyle name="SAPBEXHLevel2 4 6 11" xfId="47430" xr:uid="{87B941B6-3C76-4A57-85F0-2209EF5A0E23}"/>
    <cellStyle name="SAPBEXHLevel2 4 6 2" xfId="4159" xr:uid="{00000000-0005-0000-0000-000031670000}"/>
    <cellStyle name="SAPBEXHLevel2 4 6 2 10" xfId="46320" xr:uid="{1334AA55-CFC2-4B63-95A3-68824FBB7743}"/>
    <cellStyle name="SAPBEXHLevel2 4 6 2 11" xfId="48638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2" xr:uid="{F85DCD60-8DE9-4B21-A880-A7EC3FE5459B}"/>
    <cellStyle name="SAPBEXHLevel2 4 6 2 9" xfId="44130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7" xr:uid="{8099A2B6-AC94-40E2-BD6C-9DE03DBF1970}"/>
    <cellStyle name="SAPBEXHLevel2 4 6 9" xfId="42911" xr:uid="{04D3683D-FC5C-4183-AB0C-BC2FD7DCB66B}"/>
    <cellStyle name="SAPBEXHLevel2 4 7" xfId="3398" xr:uid="{00000000-0005-0000-0000-000048670000}"/>
    <cellStyle name="SAPBEXHLevel2 4 7 10" xfId="45105" xr:uid="{DF3483C2-AE39-42E4-B2FA-28B890012083}"/>
    <cellStyle name="SAPBEXHLevel2 4 7 11" xfId="47431" xr:uid="{19FC60D2-E8B4-4F50-A3FA-1A744D41A834}"/>
    <cellStyle name="SAPBEXHLevel2 4 7 2" xfId="4158" xr:uid="{00000000-0005-0000-0000-000049670000}"/>
    <cellStyle name="SAPBEXHLevel2 4 7 2 10" xfId="46321" xr:uid="{0B310A9E-3480-4C63-8A3E-CB7BC2425B75}"/>
    <cellStyle name="SAPBEXHLevel2 4 7 2 11" xfId="48639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1" xr:uid="{071A4C3A-B6C5-4A8F-BE41-FBC06A7E180D}"/>
    <cellStyle name="SAPBEXHLevel2 4 7 2 9" xfId="44131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8" xr:uid="{60557455-5989-48A6-9946-2D8FCC319FC2}"/>
    <cellStyle name="SAPBEXHLevel2 4 7 9" xfId="42912" xr:uid="{C9460E1A-6477-4FE1-AA8D-94D8FCEC3A15}"/>
    <cellStyle name="SAPBEXHLevel2 4 8" xfId="3399" xr:uid="{00000000-0005-0000-0000-000060670000}"/>
    <cellStyle name="SAPBEXHLevel2 4 8 10" xfId="45106" xr:uid="{0272B98C-0B8D-426C-9322-E03374EFD5C2}"/>
    <cellStyle name="SAPBEXHLevel2 4 8 11" xfId="47432" xr:uid="{04BE4B91-3475-44A3-8C8F-1EB2A94EE2AF}"/>
    <cellStyle name="SAPBEXHLevel2 4 8 2" xfId="4934" xr:uid="{00000000-0005-0000-0000-000061670000}"/>
    <cellStyle name="SAPBEXHLevel2 4 8 2 10" xfId="46322" xr:uid="{40FCBB6D-E818-4BDB-89B3-992E4AF5F416}"/>
    <cellStyle name="SAPBEXHLevel2 4 8 2 11" xfId="48640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10" xr:uid="{C38D494C-0454-4D37-8BE0-00B1516E213D}"/>
    <cellStyle name="SAPBEXHLevel2 4 8 2 9" xfId="44132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9" xr:uid="{605088BC-83E4-4073-9384-B5826AB65E89}"/>
    <cellStyle name="SAPBEXHLevel2 4 8 9" xfId="42913" xr:uid="{400C92DF-B242-403A-B461-78264E8B1E59}"/>
    <cellStyle name="SAPBEXHLevel2 4 9" xfId="3400" xr:uid="{00000000-0005-0000-0000-000078670000}"/>
    <cellStyle name="SAPBEXHLevel2 4 9 10" xfId="45107" xr:uid="{44EC6BE9-1C03-4961-BE63-D8FBCDA06FF3}"/>
    <cellStyle name="SAPBEXHLevel2 4 9 11" xfId="47433" xr:uid="{0BA83B00-61BA-49A4-B4AB-D17DAD58A408}"/>
    <cellStyle name="SAPBEXHLevel2 4 9 2" xfId="4157" xr:uid="{00000000-0005-0000-0000-000079670000}"/>
    <cellStyle name="SAPBEXHLevel2 4 9 2 10" xfId="46323" xr:uid="{466FE527-A2F8-4C52-B5AB-C358B206A7BA}"/>
    <cellStyle name="SAPBEXHLevel2 4 9 2 11" xfId="48641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9" xr:uid="{36E26A10-4845-4C94-AA29-85EF9BC267A5}"/>
    <cellStyle name="SAPBEXHLevel2 4 9 2 9" xfId="44133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8" xr:uid="{28483C85-5812-4578-8172-0D43F466AB23}"/>
    <cellStyle name="SAPBEXHLevel2 4 9 9" xfId="42914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8" xr:uid="{F35B04EC-CA18-427D-A48F-FE2A753C0262}"/>
    <cellStyle name="SAPBEXHLevel2 5 10 11" xfId="47434" xr:uid="{6C498846-DE4A-4F01-B5F5-926FA4951A08}"/>
    <cellStyle name="SAPBEXHLevel2 5 10 2" xfId="4156" xr:uid="{00000000-0005-0000-0000-000092670000}"/>
    <cellStyle name="SAPBEXHLevel2 5 10 2 10" xfId="46324" xr:uid="{B33EF535-FF7F-4317-BC26-89CABDC2D759}"/>
    <cellStyle name="SAPBEXHLevel2 5 10 2 11" xfId="48642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8" xr:uid="{8B136CFC-E417-424D-B0AC-518872F46476}"/>
    <cellStyle name="SAPBEXHLevel2 5 10 2 9" xfId="44134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8" xr:uid="{2145BF1E-340B-4FB3-864C-29950B778210}"/>
    <cellStyle name="SAPBEXHLevel2 5 10 9" xfId="42915" xr:uid="{8C3D17C4-E413-4908-A037-9D0F83ED6095}"/>
    <cellStyle name="SAPBEXHLevel2 5 11" xfId="3403" xr:uid="{00000000-0005-0000-0000-0000A9670000}"/>
    <cellStyle name="SAPBEXHLevel2 5 11 10" xfId="45109" xr:uid="{9BB6F144-89D3-4996-B236-33A88A8D9D00}"/>
    <cellStyle name="SAPBEXHLevel2 5 11 11" xfId="47435" xr:uid="{27343A26-9531-4FE9-A4DF-8FE3CA96B9D0}"/>
    <cellStyle name="SAPBEXHLevel2 5 11 2" xfId="4155" xr:uid="{00000000-0005-0000-0000-0000AA670000}"/>
    <cellStyle name="SAPBEXHLevel2 5 11 2 10" xfId="46325" xr:uid="{883DF816-2C8E-47DD-9F75-C2E671F06095}"/>
    <cellStyle name="SAPBEXHLevel2 5 11 2 11" xfId="48643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7" xr:uid="{3C562FBE-13AB-4167-BCEF-9021E8A64609}"/>
    <cellStyle name="SAPBEXHLevel2 5 11 2 9" xfId="44135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6" xr:uid="{7D2DC755-37F6-46C7-A97C-56EEFE81AEBD}"/>
    <cellStyle name="SAPBEXHLevel2 5 11 9" xfId="42916" xr:uid="{DE73FFA9-49B5-4E5E-B153-42CA77DE3DBF}"/>
    <cellStyle name="SAPBEXHLevel2 5 12" xfId="3404" xr:uid="{00000000-0005-0000-0000-0000C1670000}"/>
    <cellStyle name="SAPBEXHLevel2 5 12 10" xfId="45110" xr:uid="{551F0473-22EB-48A2-A928-730DD028B6F3}"/>
    <cellStyle name="SAPBEXHLevel2 5 12 11" xfId="47436" xr:uid="{DF7DED95-8D45-4871-B3EC-79898223FA5A}"/>
    <cellStyle name="SAPBEXHLevel2 5 12 2" xfId="4154" xr:uid="{00000000-0005-0000-0000-0000C2670000}"/>
    <cellStyle name="SAPBEXHLevel2 5 12 2 10" xfId="46326" xr:uid="{33BE3928-EB2B-4C94-81FF-FEF13951AD80}"/>
    <cellStyle name="SAPBEXHLevel2 5 12 2 11" xfId="48644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6" xr:uid="{6FFB41A4-A0F8-4DE2-A85D-86BD8F263483}"/>
    <cellStyle name="SAPBEXHLevel2 5 12 2 9" xfId="44136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7" xr:uid="{D284C08C-9389-48FC-85F8-A0B3C56CA1BB}"/>
    <cellStyle name="SAPBEXHLevel2 5 12 9" xfId="42917" xr:uid="{2B97E279-3D08-4F8E-B306-B19944B9160C}"/>
    <cellStyle name="SAPBEXHLevel2 5 13" xfId="3405" xr:uid="{00000000-0005-0000-0000-0000D9670000}"/>
    <cellStyle name="SAPBEXHLevel2 5 13 10" xfId="45111" xr:uid="{598C359F-5946-4D30-9436-4FA3BEFE598E}"/>
    <cellStyle name="SAPBEXHLevel2 5 13 11" xfId="47437" xr:uid="{E300EA4D-BC79-4E93-A6AA-5DBB7724DAD5}"/>
    <cellStyle name="SAPBEXHLevel2 5 13 2" xfId="4153" xr:uid="{00000000-0005-0000-0000-0000DA670000}"/>
    <cellStyle name="SAPBEXHLevel2 5 13 2 10" xfId="46327" xr:uid="{B090C1FB-BD50-494C-B2E1-D3BB828B7B55}"/>
    <cellStyle name="SAPBEXHLevel2 5 13 2 11" xfId="48645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5" xr:uid="{81D2BCCF-D3B1-4469-9869-804442A15592}"/>
    <cellStyle name="SAPBEXHLevel2 5 13 2 9" xfId="44137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8" xr:uid="{02CF3A19-3269-4540-8FDF-65A2E0C513D1}"/>
    <cellStyle name="SAPBEXHLevel2 5 13 9" xfId="42918" xr:uid="{78A5F3E3-8A87-4F61-9414-061AABB42952}"/>
    <cellStyle name="SAPBEXHLevel2 5 14" xfId="3406" xr:uid="{00000000-0005-0000-0000-0000F1670000}"/>
    <cellStyle name="SAPBEXHLevel2 5 14 10" xfId="45112" xr:uid="{4A4B8990-9B05-493D-A776-53E38AB80BF5}"/>
    <cellStyle name="SAPBEXHLevel2 5 14 11" xfId="47438" xr:uid="{D42F7F3D-0934-4BE4-9E1C-AEA93BFE573A}"/>
    <cellStyle name="SAPBEXHLevel2 5 14 2" xfId="4152" xr:uid="{00000000-0005-0000-0000-0000F2670000}"/>
    <cellStyle name="SAPBEXHLevel2 5 14 2 10" xfId="46328" xr:uid="{082599B8-791A-4F47-8DBE-ABED74F810F8}"/>
    <cellStyle name="SAPBEXHLevel2 5 14 2 11" xfId="48646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6" xr:uid="{E73380C4-207D-486D-828E-ABA3AE019DAF}"/>
    <cellStyle name="SAPBEXHLevel2 5 14 2 9" xfId="44138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5" xr:uid="{C6DED8AD-F1BF-45BD-860D-3565B2F3EEC6}"/>
    <cellStyle name="SAPBEXHLevel2 5 14 9" xfId="42919" xr:uid="{F2A4A474-0E19-4F4A-B4EA-1376D19994AA}"/>
    <cellStyle name="SAPBEXHLevel2 5 15" xfId="3407" xr:uid="{00000000-0005-0000-0000-000009680000}"/>
    <cellStyle name="SAPBEXHLevel2 5 15 10" xfId="45113" xr:uid="{CF8347B3-3DD7-4EF2-84AC-72ACB7F38EEE}"/>
    <cellStyle name="SAPBEXHLevel2 5 15 11" xfId="47439" xr:uid="{4C616333-99D5-4DF6-9A78-E6DF7A189540}"/>
    <cellStyle name="SAPBEXHLevel2 5 15 2" xfId="4151" xr:uid="{00000000-0005-0000-0000-00000A680000}"/>
    <cellStyle name="SAPBEXHLevel2 5 15 2 10" xfId="46329" xr:uid="{9E46AFE8-AC72-4CED-8A5E-F11177ABB08A}"/>
    <cellStyle name="SAPBEXHLevel2 5 15 2 11" xfId="48647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4" xr:uid="{A9152A84-4B81-40D7-BF2A-859FB62B9E73}"/>
    <cellStyle name="SAPBEXHLevel2 5 15 2 9" xfId="44139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6" xr:uid="{3B80C1F4-304C-4191-AB9A-0D2A21D07FC9}"/>
    <cellStyle name="SAPBEXHLevel2 5 15 9" xfId="42920" xr:uid="{2563009B-7EE4-4BC6-956B-20B429DE78B6}"/>
    <cellStyle name="SAPBEXHLevel2 5 16" xfId="3401" xr:uid="{00000000-0005-0000-0000-000021680000}"/>
    <cellStyle name="SAPBEXHLevel2 5 16 10" xfId="42348" xr:uid="{A69D4D11-8425-4643-972E-ED9193C3320A}"/>
    <cellStyle name="SAPBEXHLevel2 5 16 11" xfId="44825" xr:uid="{3B1B8F0C-CB8D-461E-87A1-AF89699D95B2}"/>
    <cellStyle name="SAPBEXHLevel2 5 16 12" xfId="46881" xr:uid="{E3E86861-9A46-4509-90DA-170FBE04AC30}"/>
    <cellStyle name="SAPBEXHLevel2 5 16 13" xfId="49184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3" xr:uid="{48FEBD0D-759C-43F2-969D-E90796340C4A}"/>
    <cellStyle name="SAPBEXHLevel2 5 16 2 4" xfId="42471" xr:uid="{BB3952B5-D1F8-4FD5-A596-39F0EF410E76}"/>
    <cellStyle name="SAPBEXHLevel2 5 16 2 5" xfId="44939" xr:uid="{DB42786A-73CE-4805-B1A2-56C9FC09998C}"/>
    <cellStyle name="SAPBEXHLevel2 5 16 2 6" xfId="47002" xr:uid="{05083D7C-BA69-4CB3-A464-326B4511693D}"/>
    <cellStyle name="SAPBEXHLevel2 5 16 2 7" xfId="49299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9" xr:uid="{5F312054-974E-4952-8CB3-DC191C884935}"/>
    <cellStyle name="SAPBEXHLevel2 5 17" xfId="4933" xr:uid="{00000000-0005-0000-0000-00002F680000}"/>
    <cellStyle name="SAPBEXHLevel2 5 17 10" xfId="45519" xr:uid="{C7355025-0293-4F24-A766-44EE11D77112}"/>
    <cellStyle name="SAPBEXHLevel2 5 17 11" xfId="47841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1" xr:uid="{AB90D5F0-09A1-46B3-BB24-C711A4526E62}"/>
    <cellStyle name="SAPBEXHLevel2 5 17 9" xfId="38873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4" xr:uid="{5C6486DF-6C1F-4F5C-9B6D-C760A3544A14}"/>
    <cellStyle name="SAPBEXHLevel2 5 2 12" xfId="42921" xr:uid="{05DD6C53-32ED-4133-B252-8AFC8FA8238F}"/>
    <cellStyle name="SAPBEXHLevel2 5 2 13" xfId="45114" xr:uid="{1FEF823D-BDFC-4657-BFAD-57507E5BEB6D}"/>
    <cellStyle name="SAPBEXHLevel2 5 2 14" xfId="47440" xr:uid="{B780380E-2460-46F0-9D03-D597787F15F9}"/>
    <cellStyle name="SAPBEXHLevel2 5 2 2" xfId="3408" xr:uid="{00000000-0005-0000-0000-000041680000}"/>
    <cellStyle name="SAPBEXHLevel2 5 2 2 10" xfId="44140" xr:uid="{2278DA4F-9006-47C4-AECB-2A75C5B3BAAC}"/>
    <cellStyle name="SAPBEXHLevel2 5 2 2 11" xfId="46330" xr:uid="{9B0234A1-3E7B-4BF9-9BF7-869DF995ACD8}"/>
    <cellStyle name="SAPBEXHLevel2 5 2 2 12" xfId="48648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3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2" xr:uid="{D9900388-E819-4746-8343-9D1216759E53}"/>
    <cellStyle name="SAPBEXHLevel2 5 27" xfId="41329" xr:uid="{D3D5970D-F86A-4FE9-95F7-8E48CEE7B07D}"/>
    <cellStyle name="SAPBEXHLevel2 5 28" xfId="40257" xr:uid="{8437A022-25A4-4F95-ACD7-EE874EB855C4}"/>
    <cellStyle name="SAPBEXHLevel2 5 29" xfId="40106" xr:uid="{B01325FA-1198-467F-A622-F1751EA482BF}"/>
    <cellStyle name="SAPBEXHLevel2 5 3" xfId="3409" xr:uid="{00000000-0005-0000-0000-000069680000}"/>
    <cellStyle name="SAPBEXHLevel2 5 3 10" xfId="39475" xr:uid="{4DE789EA-4C70-4CD3-94F3-27D55A4ECE4D}"/>
    <cellStyle name="SAPBEXHLevel2 5 3 11" xfId="42922" xr:uid="{35182E2A-089C-4320-8AF4-26E89D575099}"/>
    <cellStyle name="SAPBEXHLevel2 5 3 12" xfId="45115" xr:uid="{EEB400DA-0D08-4701-AE49-329F38A82B9E}"/>
    <cellStyle name="SAPBEXHLevel2 5 3 13" xfId="47441" xr:uid="{D2F2E427-C26B-4934-B826-B02AE576782A}"/>
    <cellStyle name="SAPBEXHLevel2 5 3 2" xfId="4149" xr:uid="{00000000-0005-0000-0000-00006A680000}"/>
    <cellStyle name="SAPBEXHLevel2 5 3 2 10" xfId="46331" xr:uid="{FA2FEA53-9FB1-447E-AF0D-31257C0EDF2F}"/>
    <cellStyle name="SAPBEXHLevel2 5 3 2 11" xfId="48649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2" xr:uid="{90BDDA9D-F445-42B7-9099-D66FAB613E2D}"/>
    <cellStyle name="SAPBEXHLevel2 5 3 2 9" xfId="44141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6" xr:uid="{C2AC6E86-8F63-488B-9A2F-5843E1FDDFAE}"/>
    <cellStyle name="SAPBEXHLevel2 5 4 11" xfId="47442" xr:uid="{310C6FEC-BF57-4F0F-BA7B-C17C4C8C3558}"/>
    <cellStyle name="SAPBEXHLevel2 5 4 2" xfId="4148" xr:uid="{00000000-0005-0000-0000-000084680000}"/>
    <cellStyle name="SAPBEXHLevel2 5 4 2 10" xfId="46332" xr:uid="{E07C5FE6-4014-4D9E-BB83-B4CD78310780}"/>
    <cellStyle name="SAPBEXHLevel2 5 4 2 11" xfId="48650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1" xr:uid="{C9E65D13-2423-4522-9CBB-436505FA79F5}"/>
    <cellStyle name="SAPBEXHLevel2 5 4 2 9" xfId="44142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3" xr:uid="{ECB7246C-530F-483F-9E2A-61C017CB699B}"/>
    <cellStyle name="SAPBEXHLevel2 5 4 9" xfId="42923" xr:uid="{F18B0F21-14D5-4F04-95A8-7EB49CF427A4}"/>
    <cellStyle name="SAPBEXHLevel2 5 5" xfId="3411" xr:uid="{00000000-0005-0000-0000-00009B680000}"/>
    <cellStyle name="SAPBEXHLevel2 5 5 10" xfId="45117" xr:uid="{AB8A5B8C-B318-4ED3-A48C-96A1555B151A}"/>
    <cellStyle name="SAPBEXHLevel2 5 5 11" xfId="47443" xr:uid="{C224C83B-D322-4B32-A9E1-FC2A2C96FC87}"/>
    <cellStyle name="SAPBEXHLevel2 5 5 2" xfId="4147" xr:uid="{00000000-0005-0000-0000-00009C680000}"/>
    <cellStyle name="SAPBEXHLevel2 5 5 2 10" xfId="46333" xr:uid="{3C054BC8-FBBE-4857-AC0D-94F265F67646}"/>
    <cellStyle name="SAPBEXHLevel2 5 5 2 11" xfId="48651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500" xr:uid="{9BBA04C2-39BE-4948-BC0D-C514C6133072}"/>
    <cellStyle name="SAPBEXHLevel2 5 5 2 9" xfId="44143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4" xr:uid="{F7C109DE-676B-4421-8BF0-D89F5DF3AB9D}"/>
    <cellStyle name="SAPBEXHLevel2 5 5 9" xfId="42924" xr:uid="{CA449F73-9BA7-4B36-8F51-539BCB8A3E87}"/>
    <cellStyle name="SAPBEXHLevel2 5 6" xfId="3412" xr:uid="{00000000-0005-0000-0000-0000B3680000}"/>
    <cellStyle name="SAPBEXHLevel2 5 6 10" xfId="45118" xr:uid="{8B3FB243-15B8-408F-AAE5-AADF7247AD18}"/>
    <cellStyle name="SAPBEXHLevel2 5 6 11" xfId="47444" xr:uid="{78AD1A18-9DD1-4FBE-85F0-9792A869E298}"/>
    <cellStyle name="SAPBEXHLevel2 5 6 2" xfId="4146" xr:uid="{00000000-0005-0000-0000-0000B4680000}"/>
    <cellStyle name="SAPBEXHLevel2 5 6 2 10" xfId="46334" xr:uid="{B24D9060-0436-4D6A-BE8B-0608F04F6AC3}"/>
    <cellStyle name="SAPBEXHLevel2 5 6 2 11" xfId="48652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9" xr:uid="{5C09E6C2-0C71-4FD0-8EA8-ADC819AEACF2}"/>
    <cellStyle name="SAPBEXHLevel2 5 6 2 9" xfId="44144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2" xr:uid="{D0E50DD4-DDBE-4A3A-9E5A-EA73087D2F67}"/>
    <cellStyle name="SAPBEXHLevel2 5 6 9" xfId="42925" xr:uid="{EDAD3D0C-D95E-45A9-B193-C089E3325009}"/>
    <cellStyle name="SAPBEXHLevel2 5 7" xfId="3413" xr:uid="{00000000-0005-0000-0000-0000CB680000}"/>
    <cellStyle name="SAPBEXHLevel2 5 7 10" xfId="45119" xr:uid="{C28F8819-9380-449D-86F5-2F5A55F147C3}"/>
    <cellStyle name="SAPBEXHLevel2 5 7 11" xfId="47445" xr:uid="{0D9E500F-A701-4D5A-AC5E-5B159BEAC7C8}"/>
    <cellStyle name="SAPBEXHLevel2 5 7 2" xfId="4145" xr:uid="{00000000-0005-0000-0000-0000CC680000}"/>
    <cellStyle name="SAPBEXHLevel2 5 7 2 10" xfId="46335" xr:uid="{3FC5C207-D4F8-49F3-902E-C66838E26AE3}"/>
    <cellStyle name="SAPBEXHLevel2 5 7 2 11" xfId="48653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8" xr:uid="{D468D566-5606-413B-9EB2-ADB1432B4D65}"/>
    <cellStyle name="SAPBEXHLevel2 5 7 2 9" xfId="44145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3" xr:uid="{6F0E9E95-F84E-4B11-A716-C2AAB2D19869}"/>
    <cellStyle name="SAPBEXHLevel2 5 7 9" xfId="42926" xr:uid="{8814D387-75A4-4440-A881-C4345F487D7D}"/>
    <cellStyle name="SAPBEXHLevel2 5 8" xfId="3414" xr:uid="{00000000-0005-0000-0000-0000E3680000}"/>
    <cellStyle name="SAPBEXHLevel2 5 8 10" xfId="45120" xr:uid="{A7F24D91-ADE3-4432-818D-B82C0B1BEDFE}"/>
    <cellStyle name="SAPBEXHLevel2 5 8 11" xfId="47446" xr:uid="{42F2465D-9B1E-461D-825D-C653029F9F48}"/>
    <cellStyle name="SAPBEXHLevel2 5 8 2" xfId="4144" xr:uid="{00000000-0005-0000-0000-0000E4680000}"/>
    <cellStyle name="SAPBEXHLevel2 5 8 2 10" xfId="46336" xr:uid="{DD473AF4-96C1-4C51-8EA9-F931FDC7C409}"/>
    <cellStyle name="SAPBEXHLevel2 5 8 2 11" xfId="48654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7" xr:uid="{34A33CF6-13A9-4B1A-9017-5B2CB4148CE3}"/>
    <cellStyle name="SAPBEXHLevel2 5 8 2 9" xfId="44146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1" xr:uid="{E52DB9BE-C9CB-4897-B9D8-1F6BB7083C76}"/>
    <cellStyle name="SAPBEXHLevel2 5 8 9" xfId="42927" xr:uid="{52E1735B-8F59-4F08-8BC4-027B862D4E7F}"/>
    <cellStyle name="SAPBEXHLevel2 5 9" xfId="3415" xr:uid="{00000000-0005-0000-0000-0000FB680000}"/>
    <cellStyle name="SAPBEXHLevel2 5 9 10" xfId="45121" xr:uid="{55B65C2E-CA1F-4F90-8D94-9E7533F8DBD2}"/>
    <cellStyle name="SAPBEXHLevel2 5 9 11" xfId="47447" xr:uid="{4E6E5AFD-99BB-4D85-A261-E70346AE87B6}"/>
    <cellStyle name="SAPBEXHLevel2 5 9 2" xfId="4143" xr:uid="{00000000-0005-0000-0000-0000FC680000}"/>
    <cellStyle name="SAPBEXHLevel2 5 9 2 10" xfId="46337" xr:uid="{4C943E17-E572-4D8A-806E-B85E83E886E8}"/>
    <cellStyle name="SAPBEXHLevel2 5 9 2 11" xfId="48655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6" xr:uid="{A7FB9588-73B3-42D5-912F-2F3895F7564F}"/>
    <cellStyle name="SAPBEXHLevel2 5 9 2 9" xfId="44147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2" xr:uid="{87B23717-7038-46F1-930E-2EB375DA770B}"/>
    <cellStyle name="SAPBEXHLevel2 5 9 9" xfId="42928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10" xr:uid="{196EC0E0-58FF-42ED-B6D0-3F89E882DBE3}"/>
    <cellStyle name="SAPBEXHLevel2 6 13" xfId="42929" xr:uid="{DEF68B01-D48E-4CD8-83EB-91D758D464DC}"/>
    <cellStyle name="SAPBEXHLevel2 6 14" xfId="45122" xr:uid="{82F7BCF4-9360-4D1C-8D29-0CF2E38073F8}"/>
    <cellStyle name="SAPBEXHLevel2 6 15" xfId="47448" xr:uid="{4869B062-1890-47B6-B380-9F35C35FC748}"/>
    <cellStyle name="SAPBEXHLevel2 6 2" xfId="885" xr:uid="{00000000-0005-0000-0000-000016690000}"/>
    <cellStyle name="SAPBEXHLevel2 6 2 10" xfId="44826" xr:uid="{064C0EE9-3C5C-4F9C-95A3-40D330E9D2E3}"/>
    <cellStyle name="SAPBEXHLevel2 6 2 11" xfId="46882" xr:uid="{9121336B-F9E5-4F84-8E88-C4B2B45AA29A}"/>
    <cellStyle name="SAPBEXHLevel2 6 2 12" xfId="49185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2" xr:uid="{AE6FC210-B505-4CB8-B6F6-1D781553B9A6}"/>
    <cellStyle name="SAPBEXHLevel2 6 2 2 4" xfId="44940" xr:uid="{E5DDC2C5-8F9E-4C09-AC2D-765B2D45BB2A}"/>
    <cellStyle name="SAPBEXHLevel2 6 2 2 5" xfId="47003" xr:uid="{830F6CFC-3C23-4FDA-BA58-4E75612D6364}"/>
    <cellStyle name="SAPBEXHLevel2 6 2 2 6" xfId="49300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9" xr:uid="{0F6B1E9C-03E5-401B-A9CD-9ED6CB52F4C2}"/>
    <cellStyle name="SAPBEXHLevel2 6 3" xfId="3416" xr:uid="{00000000-0005-0000-0000-00001F690000}"/>
    <cellStyle name="SAPBEXHLevel2 6 3 10" xfId="44148" xr:uid="{42A55DEF-0314-4E6F-A3EA-F672610C3593}"/>
    <cellStyle name="SAPBEXHLevel2 6 3 11" xfId="46338" xr:uid="{0CA3CE3F-6EB8-4E9A-B9BB-1C89CCA1C2B9}"/>
    <cellStyle name="SAPBEXHLevel2 6 3 12" xfId="48656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5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1" xr:uid="{BAA6B72B-446A-4417-A7E7-690FD2A105DF}"/>
    <cellStyle name="SAPBEXHLevel2 7 13" xfId="42930" xr:uid="{EB3112CD-AD4A-4BBA-BEF1-35EB44E47F90}"/>
    <cellStyle name="SAPBEXHLevel2 7 14" xfId="45123" xr:uid="{ACE37A7E-37A7-4DF8-AF80-1220B6BB918B}"/>
    <cellStyle name="SAPBEXHLevel2 7 15" xfId="47449" xr:uid="{12B3523F-01B2-4F89-87B9-2CCD2061B2C5}"/>
    <cellStyle name="SAPBEXHLevel2 7 2" xfId="887" xr:uid="{00000000-0005-0000-0000-000043690000}"/>
    <cellStyle name="SAPBEXHLevel2 7 2 10" xfId="44827" xr:uid="{B9C1E0C7-E9A3-4CAD-BAD8-677829ACE6B1}"/>
    <cellStyle name="SAPBEXHLevel2 7 2 11" xfId="46883" xr:uid="{15C65B4D-280A-4559-87EA-6E2D972873B4}"/>
    <cellStyle name="SAPBEXHLevel2 7 2 12" xfId="49186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3" xr:uid="{8CBA8805-E2EE-4D63-9ECA-B5280676ABE8}"/>
    <cellStyle name="SAPBEXHLevel2 7 2 2 4" xfId="44941" xr:uid="{D186B2BE-5913-4096-ABD6-FA112A80266B}"/>
    <cellStyle name="SAPBEXHLevel2 7 2 2 5" xfId="47004" xr:uid="{B387725F-C7ED-475F-83C3-034B4609B969}"/>
    <cellStyle name="SAPBEXHLevel2 7 2 2 6" xfId="49301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50" xr:uid="{6D40536E-CDB9-4513-8E53-C3FE799704D0}"/>
    <cellStyle name="SAPBEXHLevel2 7 3" xfId="3417" xr:uid="{00000000-0005-0000-0000-00004C690000}"/>
    <cellStyle name="SAPBEXHLevel2 7 3 10" xfId="44149" xr:uid="{1808AB78-5A65-4913-A251-95228BAAA635}"/>
    <cellStyle name="SAPBEXHLevel2 7 3 11" xfId="46339" xr:uid="{AAB2ED53-43D5-48CF-990E-552E2BBCA4FA}"/>
    <cellStyle name="SAPBEXHLevel2 7 3 12" xfId="48657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4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9" xr:uid="{FDA8B733-5FA5-45DF-B90F-AB0BADFA7F5B}"/>
    <cellStyle name="SAPBEXHLevel2 8 13" xfId="42931" xr:uid="{DCAB1752-88B7-4D8B-AEFE-80CC8E120063}"/>
    <cellStyle name="SAPBEXHLevel2 8 14" xfId="45124" xr:uid="{A7C7AD56-808F-425A-AA2A-A8B59F422103}"/>
    <cellStyle name="SAPBEXHLevel2 8 15" xfId="47450" xr:uid="{1CC7565F-631B-403A-B7C2-4240E3B92C64}"/>
    <cellStyle name="SAPBEXHLevel2 8 2" xfId="889" xr:uid="{00000000-0005-0000-0000-000070690000}"/>
    <cellStyle name="SAPBEXHLevel2 8 2 10" xfId="44828" xr:uid="{488E1E88-C985-4B4F-B8BB-E7DECA3EF79D}"/>
    <cellStyle name="SAPBEXHLevel2 8 2 11" xfId="46884" xr:uid="{27ED3221-5646-4313-A0B8-EB6EBF0B91C9}"/>
    <cellStyle name="SAPBEXHLevel2 8 2 12" xfId="49187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4" xr:uid="{83AC3796-78E8-4726-B533-6844D6F2698B}"/>
    <cellStyle name="SAPBEXHLevel2 8 2 2 4" xfId="44942" xr:uid="{04593FE3-3B2C-4E23-BC22-51AD10138DED}"/>
    <cellStyle name="SAPBEXHLevel2 8 2 2 5" xfId="47005" xr:uid="{E02E2AC3-41D0-4735-A9E5-9111994558C2}"/>
    <cellStyle name="SAPBEXHLevel2 8 2 2 6" xfId="49302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1" xr:uid="{E9AA71C3-0881-4AD5-A2A2-9171055B740C}"/>
    <cellStyle name="SAPBEXHLevel2 8 3" xfId="3418" xr:uid="{00000000-0005-0000-0000-000079690000}"/>
    <cellStyle name="SAPBEXHLevel2 8 3 10" xfId="44150" xr:uid="{8B7653B8-49E3-41E3-A12B-1F7EA8D22364}"/>
    <cellStyle name="SAPBEXHLevel2 8 3 11" xfId="46340" xr:uid="{30CED5C0-EF30-4F0B-9A79-0D8B5A975241}"/>
    <cellStyle name="SAPBEXHLevel2 8 3 12" xfId="48658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5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70" xr:uid="{90937D6B-7101-436A-AC1C-22CBC7D30A9E}"/>
    <cellStyle name="SAPBEXHLevel2 9 12" xfId="42932" xr:uid="{ED262D9A-53A3-4C38-A55B-93F5B5FA718F}"/>
    <cellStyle name="SAPBEXHLevel2 9 13" xfId="45125" xr:uid="{82C4CC02-1340-4AD8-BFE3-43183B5CAF77}"/>
    <cellStyle name="SAPBEXHLevel2 9 14" xfId="47451" xr:uid="{6AE9C75F-6121-45DF-9D4E-353E8FD82A7A}"/>
    <cellStyle name="SAPBEXHLevel2 9 2" xfId="3419" xr:uid="{00000000-0005-0000-0000-00009C690000}"/>
    <cellStyle name="SAPBEXHLevel2 9 2 10" xfId="44151" xr:uid="{2D9EB581-B2A3-46D4-9960-8EAFA8869FEE}"/>
    <cellStyle name="SAPBEXHLevel2 9 2 11" xfId="46341" xr:uid="{A8A3506F-2E8D-454F-A282-7FDA1BE88427}"/>
    <cellStyle name="SAPBEXHLevel2 9 2 12" xfId="48659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3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6" xr:uid="{B6FFB347-448F-4B76-A5A2-5E563ED7A2BB}"/>
    <cellStyle name="SAPBEXHLevel2X 10 11" xfId="47452" xr:uid="{559A23FD-7D0B-4064-9851-43919914FEC6}"/>
    <cellStyle name="SAPBEXHLevel2X 10 2" xfId="4138" xr:uid="{00000000-0005-0000-0000-0000C1690000}"/>
    <cellStyle name="SAPBEXHLevel2X 10 2 10" xfId="46342" xr:uid="{95755FD1-E130-4D1A-B8AB-53D4F2FCD76A}"/>
    <cellStyle name="SAPBEXHLevel2X 10 2 11" xfId="48660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2" xr:uid="{35944ADB-A06B-4CDF-9CB5-5C6C82947435}"/>
    <cellStyle name="SAPBEXHLevel2X 10 2 9" xfId="44152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9" xr:uid="{811EDD5C-1ED0-4DBD-B126-83C7857C4FC9}"/>
    <cellStyle name="SAPBEXHLevel2X 10 9" xfId="42933" xr:uid="{A16644B3-DEF5-4728-84BF-973EB65902F5}"/>
    <cellStyle name="SAPBEXHLevel2X 11" xfId="1885" xr:uid="{00000000-0005-0000-0000-0000D8690000}"/>
    <cellStyle name="SAPBEXHLevel2X 11 10" xfId="45127" xr:uid="{84CE1700-5EAA-484B-A192-C4BAF1CE65DC}"/>
    <cellStyle name="SAPBEXHLevel2X 11 11" xfId="47453" xr:uid="{2F7ECD73-6C04-4C31-8DE4-CCAE85AA97C1}"/>
    <cellStyle name="SAPBEXHLevel2X 11 2" xfId="4137" xr:uid="{00000000-0005-0000-0000-0000D9690000}"/>
    <cellStyle name="SAPBEXHLevel2X 11 2 10" xfId="46343" xr:uid="{5A1C7304-4D7F-4693-A669-3BE59AE332CC}"/>
    <cellStyle name="SAPBEXHLevel2X 11 2 11" xfId="48661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1" xr:uid="{8D2EA45F-468C-4834-BB2F-BAF5BDBC854F}"/>
    <cellStyle name="SAPBEXHLevel2X 11 2 9" xfId="44153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7" xr:uid="{0E07925A-2D81-4CBC-98D9-F8B279187DD6}"/>
    <cellStyle name="SAPBEXHLevel2X 11 9" xfId="42934" xr:uid="{081F2DF9-5DA8-4B81-805C-78685B4986A4}"/>
    <cellStyle name="SAPBEXHLevel2X 12" xfId="1886" xr:uid="{00000000-0005-0000-0000-0000F0690000}"/>
    <cellStyle name="SAPBEXHLevel2X 12 10" xfId="45128" xr:uid="{A2F7201A-23B9-45B7-A581-F07E95A97F33}"/>
    <cellStyle name="SAPBEXHLevel2X 12 11" xfId="47454" xr:uid="{061AE518-0427-43FD-B13C-81C6FB823469}"/>
    <cellStyle name="SAPBEXHLevel2X 12 2" xfId="4136" xr:uid="{00000000-0005-0000-0000-0000F1690000}"/>
    <cellStyle name="SAPBEXHLevel2X 12 2 10" xfId="46344" xr:uid="{D8BAE13E-6357-48A4-B7A6-A255F8B7D76E}"/>
    <cellStyle name="SAPBEXHLevel2X 12 2 11" xfId="48662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90" xr:uid="{B1B3E530-A843-43BA-B32E-C338319C9091}"/>
    <cellStyle name="SAPBEXHLevel2X 12 2 9" xfId="44154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8" xr:uid="{4726617B-E5CF-4A65-A8D5-F460AE14BE3A}"/>
    <cellStyle name="SAPBEXHLevel2X 12 9" xfId="42935" xr:uid="{3ED42B9F-D6D9-4A7A-A5DD-8A7F7766F55D}"/>
    <cellStyle name="SAPBEXHLevel2X 13" xfId="3423" xr:uid="{00000000-0005-0000-0000-0000086A0000}"/>
    <cellStyle name="SAPBEXHLevel2X 13 10" xfId="45129" xr:uid="{C3AD5965-BAE5-4F1C-85C7-D3E460F7526B}"/>
    <cellStyle name="SAPBEXHLevel2X 13 11" xfId="47455" xr:uid="{A4AAF267-C5C3-49DB-8DAF-FB31BEF6659C}"/>
    <cellStyle name="SAPBEXHLevel2X 13 2" xfId="4135" xr:uid="{00000000-0005-0000-0000-0000096A0000}"/>
    <cellStyle name="SAPBEXHLevel2X 13 2 10" xfId="46345" xr:uid="{0B99D639-5C6C-4777-8BD1-0FD8D1A6BE96}"/>
    <cellStyle name="SAPBEXHLevel2X 13 2 11" xfId="48663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9" xr:uid="{B08BE4FF-20CE-4E3F-8229-297FD2DC5045}"/>
    <cellStyle name="SAPBEXHLevel2X 13 2 9" xfId="44155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8" xr:uid="{A7B428BB-C22E-475F-B221-1ECD7C2F6E32}"/>
    <cellStyle name="SAPBEXHLevel2X 13 9" xfId="42936" xr:uid="{2C57B51E-5163-4B6F-85DC-84E6321DADF5}"/>
    <cellStyle name="SAPBEXHLevel2X 14" xfId="3424" xr:uid="{00000000-0005-0000-0000-0000206A0000}"/>
    <cellStyle name="SAPBEXHLevel2X 14 10" xfId="45130" xr:uid="{57E277D5-6640-459E-9904-CBF38DEC8BD4}"/>
    <cellStyle name="SAPBEXHLevel2X 14 11" xfId="47456" xr:uid="{8394EA73-2A17-4A6A-8810-7C6EF69155E5}"/>
    <cellStyle name="SAPBEXHLevel2X 14 2" xfId="4134" xr:uid="{00000000-0005-0000-0000-0000216A0000}"/>
    <cellStyle name="SAPBEXHLevel2X 14 2 10" xfId="46346" xr:uid="{7FD58F3A-A799-49D3-96B5-C973EAE98D46}"/>
    <cellStyle name="SAPBEXHLevel2X 14 2 11" xfId="48664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8" xr:uid="{5FDE4BD2-B8A9-4836-B6A4-1D7FA859370C}"/>
    <cellStyle name="SAPBEXHLevel2X 14 2 9" xfId="44156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7" xr:uid="{7BD56238-0BCB-4923-B5EC-978E000C0F2D}"/>
    <cellStyle name="SAPBEXHLevel2X 14 9" xfId="42937" xr:uid="{6F540A34-1B6F-48D6-8033-95C279DA6C9F}"/>
    <cellStyle name="SAPBEXHLevel2X 15" xfId="3425" xr:uid="{00000000-0005-0000-0000-0000386A0000}"/>
    <cellStyle name="SAPBEXHLevel2X 15 10" xfId="45131" xr:uid="{27C0AE83-A29A-48FC-97E5-26FE12536EE3}"/>
    <cellStyle name="SAPBEXHLevel2X 15 11" xfId="47457" xr:uid="{29A3A977-9062-4679-ABF2-37E606D5FACD}"/>
    <cellStyle name="SAPBEXHLevel2X 15 2" xfId="4133" xr:uid="{00000000-0005-0000-0000-0000396A0000}"/>
    <cellStyle name="SAPBEXHLevel2X 15 2 10" xfId="46347" xr:uid="{290EBC56-0716-4531-A942-E91A465B9636}"/>
    <cellStyle name="SAPBEXHLevel2X 15 2 11" xfId="48665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7" xr:uid="{D9C0F4A4-3113-4019-9F2E-F8776B9B1FE6}"/>
    <cellStyle name="SAPBEXHLevel2X 15 2 9" xfId="44157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4" xr:uid="{3A83E963-6E32-4618-85B8-8ED38771C7A4}"/>
    <cellStyle name="SAPBEXHLevel2X 15 9" xfId="42938" xr:uid="{9324A3B3-5117-4FE6-8CB0-BE30CC683D00}"/>
    <cellStyle name="SAPBEXHLevel2X 16" xfId="3426" xr:uid="{00000000-0005-0000-0000-0000506A0000}"/>
    <cellStyle name="SAPBEXHLevel2X 16 10" xfId="45132" xr:uid="{0552052E-ED2D-4DE9-A801-3696FF089575}"/>
    <cellStyle name="SAPBEXHLevel2X 16 11" xfId="47458" xr:uid="{A9F9361D-1601-456B-A5F0-1BDDA51B9064}"/>
    <cellStyle name="SAPBEXHLevel2X 16 2" xfId="4132" xr:uid="{00000000-0005-0000-0000-0000516A0000}"/>
    <cellStyle name="SAPBEXHLevel2X 16 2 10" xfId="46348" xr:uid="{98B38216-791D-43D1-9205-CEB3E994F29D}"/>
    <cellStyle name="SAPBEXHLevel2X 16 2 11" xfId="48666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6" xr:uid="{D7444F6A-68E2-4788-866D-9A7D91DDF40A}"/>
    <cellStyle name="SAPBEXHLevel2X 16 2 9" xfId="44158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9" xr:uid="{1E6918B8-AB09-43CA-9784-B8D74C26C2A8}"/>
    <cellStyle name="SAPBEXHLevel2X 16 9" xfId="42939" xr:uid="{DB8A263A-B21E-421F-818C-908C36CDFA7B}"/>
    <cellStyle name="SAPBEXHLevel2X 17" xfId="3427" xr:uid="{00000000-0005-0000-0000-0000686A0000}"/>
    <cellStyle name="SAPBEXHLevel2X 17 10" xfId="45133" xr:uid="{2FF8AA6C-0CF5-48DD-8D24-6F160B77DD95}"/>
    <cellStyle name="SAPBEXHLevel2X 17 11" xfId="47459" xr:uid="{67A996E2-7C31-4695-9985-056F67288E10}"/>
    <cellStyle name="SAPBEXHLevel2X 17 2" xfId="4131" xr:uid="{00000000-0005-0000-0000-0000696A0000}"/>
    <cellStyle name="SAPBEXHLevel2X 17 2 10" xfId="46349" xr:uid="{699B5A05-6A32-4182-9429-28695722D0DF}"/>
    <cellStyle name="SAPBEXHLevel2X 17 2 11" xfId="48667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5" xr:uid="{FEA0A408-A589-470A-85BD-6E0AD10CF231}"/>
    <cellStyle name="SAPBEXHLevel2X 17 2 9" xfId="44159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7" xr:uid="{779E15AE-6E1F-4857-BD59-474E61C69D40}"/>
    <cellStyle name="SAPBEXHLevel2X 17 9" xfId="42940" xr:uid="{5D60C0F8-0AA7-4C50-93A2-FC0FB9A00837}"/>
    <cellStyle name="SAPBEXHLevel2X 18" xfId="3428" xr:uid="{00000000-0005-0000-0000-0000806A0000}"/>
    <cellStyle name="SAPBEXHLevel2X 18 10" xfId="45134" xr:uid="{7854540A-94BB-4BE4-9EA6-D90CAD284592}"/>
    <cellStyle name="SAPBEXHLevel2X 18 11" xfId="47460" xr:uid="{38AF0D98-19FD-4004-B5BB-C415A5F325B8}"/>
    <cellStyle name="SAPBEXHLevel2X 18 2" xfId="4130" xr:uid="{00000000-0005-0000-0000-0000816A0000}"/>
    <cellStyle name="SAPBEXHLevel2X 18 2 10" xfId="46350" xr:uid="{1076AF09-CAE1-4CF0-B8AF-DB311497A9BF}"/>
    <cellStyle name="SAPBEXHLevel2X 18 2 11" xfId="48668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4" xr:uid="{1800B314-A830-4367-946F-00CAAB4524FC}"/>
    <cellStyle name="SAPBEXHLevel2X 18 2 9" xfId="44160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5" xr:uid="{E045F18C-99DA-458A-B933-A2DADC293849}"/>
    <cellStyle name="SAPBEXHLevel2X 18 9" xfId="42941" xr:uid="{95081592-4CF7-4711-A589-163BAE3A9F5F}"/>
    <cellStyle name="SAPBEXHLevel2X 19" xfId="3429" xr:uid="{00000000-0005-0000-0000-0000986A0000}"/>
    <cellStyle name="SAPBEXHLevel2X 19 10" xfId="45135" xr:uid="{A55E9AA6-C0D6-4A54-854A-95F1CDC63A72}"/>
    <cellStyle name="SAPBEXHLevel2X 19 11" xfId="47461" xr:uid="{9BEA8C62-9B5F-473A-9438-044209B4A59D}"/>
    <cellStyle name="SAPBEXHLevel2X 19 2" xfId="4129" xr:uid="{00000000-0005-0000-0000-0000996A0000}"/>
    <cellStyle name="SAPBEXHLevel2X 19 2 10" xfId="46351" xr:uid="{42C56CD3-5ED0-40E9-AD75-A23AECB9CCF4}"/>
    <cellStyle name="SAPBEXHLevel2X 19 2 11" xfId="48669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4" xr:uid="{42DFEA4B-9F8A-406E-AC20-C0FE8F5C13E3}"/>
    <cellStyle name="SAPBEXHLevel2X 19 2 9" xfId="44161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6" xr:uid="{58912621-AAA2-4A8A-A962-E3C7CCA6343E}"/>
    <cellStyle name="SAPBEXHLevel2X 19 9" xfId="42942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6" xr:uid="{6394D641-E316-4FEC-98F0-2E9C0E02FE68}"/>
    <cellStyle name="SAPBEXHLevel2X 2 10 11" xfId="47462" xr:uid="{C35092CC-5AB2-4E7C-A325-047FEE28BD34}"/>
    <cellStyle name="SAPBEXHLevel2X 2 10 2" xfId="4127" xr:uid="{00000000-0005-0000-0000-0000B26A0000}"/>
    <cellStyle name="SAPBEXHLevel2X 2 10 2 10" xfId="46352" xr:uid="{B9D73D55-0C8E-4EE7-85F5-22F79458EE9A}"/>
    <cellStyle name="SAPBEXHLevel2X 2 10 2 11" xfId="48670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3" xr:uid="{B135DCE2-E1C5-4E91-998D-B0DFC21B2102}"/>
    <cellStyle name="SAPBEXHLevel2X 2 10 2 9" xfId="44162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6" xr:uid="{E073C2FA-3BFA-45DD-BC40-A8DCC21CCEE7}"/>
    <cellStyle name="SAPBEXHLevel2X 2 10 9" xfId="42943" xr:uid="{49375860-55E2-494C-AA1A-9E78958E6F62}"/>
    <cellStyle name="SAPBEXHLevel2X 2 11" xfId="3432" xr:uid="{00000000-0005-0000-0000-0000C96A0000}"/>
    <cellStyle name="SAPBEXHLevel2X 2 11 10" xfId="45137" xr:uid="{77498DAA-9448-46D6-ACA4-A5F269AE0619}"/>
    <cellStyle name="SAPBEXHLevel2X 2 11 11" xfId="47463" xr:uid="{1AF4B0A3-851B-4B4E-9067-973BE6F64CB5}"/>
    <cellStyle name="SAPBEXHLevel2X 2 11 2" xfId="4126" xr:uid="{00000000-0005-0000-0000-0000CA6A0000}"/>
    <cellStyle name="SAPBEXHLevel2X 2 11 2 10" xfId="46353" xr:uid="{A16C9352-C1DD-4968-ACF3-397807A60F56}"/>
    <cellStyle name="SAPBEXHLevel2X 2 11 2 11" xfId="48671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2" xr:uid="{621A5B2B-AB57-4D49-92A2-13AA78A4FC52}"/>
    <cellStyle name="SAPBEXHLevel2X 2 11 2 9" xfId="44163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5" xr:uid="{0AF88036-BCE1-4F10-83D0-94F5CF17B3B5}"/>
    <cellStyle name="SAPBEXHLevel2X 2 11 9" xfId="42944" xr:uid="{308E7D4A-A51E-440E-A2B9-6B3184D0BE87}"/>
    <cellStyle name="SAPBEXHLevel2X 2 12" xfId="3433" xr:uid="{00000000-0005-0000-0000-0000E16A0000}"/>
    <cellStyle name="SAPBEXHLevel2X 2 12 10" xfId="45138" xr:uid="{BA8C89DC-1DEB-49E2-A6C5-E3C7E0472A8A}"/>
    <cellStyle name="SAPBEXHLevel2X 2 12 11" xfId="47464" xr:uid="{E548AF96-19A0-441F-8A51-F76D5A88727C}"/>
    <cellStyle name="SAPBEXHLevel2X 2 12 2" xfId="4125" xr:uid="{00000000-0005-0000-0000-0000E26A0000}"/>
    <cellStyle name="SAPBEXHLevel2X 2 12 2 10" xfId="46354" xr:uid="{8D19B531-F695-4363-8755-1C2E2FEC158A}"/>
    <cellStyle name="SAPBEXHLevel2X 2 12 2 11" xfId="48672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1" xr:uid="{01408B75-7A99-4D6A-B576-BF9158151A4E}"/>
    <cellStyle name="SAPBEXHLevel2X 2 12 2 9" xfId="44164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3" xr:uid="{C7A5DB55-0F97-4ECF-A227-F52E8BDAD836}"/>
    <cellStyle name="SAPBEXHLevel2X 2 12 9" xfId="42945" xr:uid="{B5F0143A-8A95-40B2-BF54-F65A49E3E51A}"/>
    <cellStyle name="SAPBEXHLevel2X 2 13" xfId="3434" xr:uid="{00000000-0005-0000-0000-0000F96A0000}"/>
    <cellStyle name="SAPBEXHLevel2X 2 13 10" xfId="45139" xr:uid="{121FD1DA-A65C-4DD9-BE7A-F288C440EE5A}"/>
    <cellStyle name="SAPBEXHLevel2X 2 13 11" xfId="47465" xr:uid="{220326A7-F0D5-45C8-9753-FD03A8E334C5}"/>
    <cellStyle name="SAPBEXHLevel2X 2 13 2" xfId="4124" xr:uid="{00000000-0005-0000-0000-0000FA6A0000}"/>
    <cellStyle name="SAPBEXHLevel2X 2 13 2 10" xfId="46355" xr:uid="{9364ABA5-47B9-458C-9EE3-03007A645F0B}"/>
    <cellStyle name="SAPBEXHLevel2X 2 13 2 11" xfId="48673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80" xr:uid="{5A9925D9-015E-403E-9AC9-9B6C3FF031C5}"/>
    <cellStyle name="SAPBEXHLevel2X 2 13 2 9" xfId="44165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4" xr:uid="{76348F24-20A0-454A-9BB3-3D429E1577F8}"/>
    <cellStyle name="SAPBEXHLevel2X 2 13 9" xfId="42946" xr:uid="{A7396B47-108C-44EB-9B32-685F4D7FB20D}"/>
    <cellStyle name="SAPBEXHLevel2X 2 14" xfId="3435" xr:uid="{00000000-0005-0000-0000-0000116B0000}"/>
    <cellStyle name="SAPBEXHLevel2X 2 14 10" xfId="45140" xr:uid="{FAB91BC5-5E11-409C-8EA0-CA31343B05AC}"/>
    <cellStyle name="SAPBEXHLevel2X 2 14 11" xfId="47466" xr:uid="{85335179-3AD3-4617-B59B-210EFD3BD3E3}"/>
    <cellStyle name="SAPBEXHLevel2X 2 14 2" xfId="4121" xr:uid="{00000000-0005-0000-0000-0000126B0000}"/>
    <cellStyle name="SAPBEXHLevel2X 2 14 2 10" xfId="46356" xr:uid="{36C87495-E480-49B2-8C53-46769513C93E}"/>
    <cellStyle name="SAPBEXHLevel2X 2 14 2 11" xfId="48674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9" xr:uid="{8BDC2500-57C4-46B9-80B8-6D1297EBDBA0}"/>
    <cellStyle name="SAPBEXHLevel2X 2 14 2 9" xfId="44166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4" xr:uid="{15C894FB-3A5E-4D12-A7EB-A561C6393D83}"/>
    <cellStyle name="SAPBEXHLevel2X 2 14 9" xfId="42947" xr:uid="{8ABCA81E-95F4-4964-A2EF-E23DFC00F746}"/>
    <cellStyle name="SAPBEXHLevel2X 2 15" xfId="3436" xr:uid="{00000000-0005-0000-0000-0000296B0000}"/>
    <cellStyle name="SAPBEXHLevel2X 2 15 10" xfId="45141" xr:uid="{5D94921B-56BC-408E-83C1-029A2F19C8C8}"/>
    <cellStyle name="SAPBEXHLevel2X 2 15 11" xfId="47467" xr:uid="{1D5BE741-1393-4BA2-9B4B-03A200682722}"/>
    <cellStyle name="SAPBEXHLevel2X 2 15 2" xfId="4120" xr:uid="{00000000-0005-0000-0000-00002A6B0000}"/>
    <cellStyle name="SAPBEXHLevel2X 2 15 2 10" xfId="46357" xr:uid="{E69FA6EC-F9C6-414E-BE4F-85D6A3108282}"/>
    <cellStyle name="SAPBEXHLevel2X 2 15 2 11" xfId="48675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8" xr:uid="{661A321A-0077-47CD-8251-265F4A2EE84E}"/>
    <cellStyle name="SAPBEXHLevel2X 2 15 2 9" xfId="44167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3" xr:uid="{9E43B362-CAF1-4AB9-9050-9C9A72F7AC51}"/>
    <cellStyle name="SAPBEXHLevel2X 2 15 9" xfId="42948" xr:uid="{947AD6C2-C080-4B60-8921-5969ED33819C}"/>
    <cellStyle name="SAPBEXHLevel2X 2 16" xfId="3430" xr:uid="{00000000-0005-0000-0000-0000416B0000}"/>
    <cellStyle name="SAPBEXHLevel2X 2 16 10" xfId="38871" xr:uid="{C1F0EA3B-6502-4D48-AF36-A22A49166B1E}"/>
    <cellStyle name="SAPBEXHLevel2X 2 16 11" xfId="43336" xr:uid="{60759DFD-40F7-4747-BF0D-D6066ABC94E0}"/>
    <cellStyle name="SAPBEXHLevel2X 2 16 12" xfId="45521" xr:uid="{CEE71582-E12A-4A14-9203-4C178EF15F55}"/>
    <cellStyle name="SAPBEXHLevel2X 2 16 13" xfId="47843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3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1" xr:uid="{C9B627B2-E495-4736-B08B-D1907B8F4243}"/>
    <cellStyle name="SAPBEXHLevel2X 2 2 13" xfId="42949" xr:uid="{BF184CFC-C433-4AC3-91A6-20219F14566B}"/>
    <cellStyle name="SAPBEXHLevel2X 2 2 14" xfId="45142" xr:uid="{16A078DF-3903-4B3D-9F64-2F10D1BE9E26}"/>
    <cellStyle name="SAPBEXHLevel2X 2 2 15" xfId="47468" xr:uid="{9EA6150D-E6FF-4333-8298-CB130CEFC56C}"/>
    <cellStyle name="SAPBEXHLevel2X 2 2 2" xfId="893" xr:uid="{00000000-0005-0000-0000-0000646B0000}"/>
    <cellStyle name="SAPBEXHLevel2X 2 2 2 10" xfId="38983" xr:uid="{0C20607F-0FE9-4ECC-A4DE-D1EC991C3DC9}"/>
    <cellStyle name="SAPBEXHLevel2X 2 2 2 11" xfId="46725" xr:uid="{E68641AB-C031-419A-93F4-B5DFC17EA90E}"/>
    <cellStyle name="SAPBEXHLevel2X 2 2 2 12" xfId="49041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3" xr:uid="{F8EDF0B1-A757-44C0-AFAB-BFDBE3B64D98}"/>
    <cellStyle name="SAPBEXHLevel2X 2 2 3" xfId="3437" xr:uid="{00000000-0005-0000-0000-0000726B0000}"/>
    <cellStyle name="SAPBEXHLevel2X 2 2 3 10" xfId="38984" xr:uid="{ED5570E6-0094-414C-AD21-20EBD290A4EF}"/>
    <cellStyle name="SAPBEXHLevel2X 2 2 3 11" xfId="46724" xr:uid="{DBE7ADD8-FB94-457F-8D9A-A915C115F12F}"/>
    <cellStyle name="SAPBEXHLevel2X 2 2 3 12" xfId="49040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2" xr:uid="{CF34810D-1A25-4FD2-87A4-B7D0D85DAEC1}"/>
    <cellStyle name="SAPBEXHLevel2X 2 2 4" xfId="4119" xr:uid="{00000000-0005-0000-0000-0000806B0000}"/>
    <cellStyle name="SAPBEXHLevel2X 2 2 4 10" xfId="46358" xr:uid="{3F651585-2A58-41C9-807B-717966FE59DA}"/>
    <cellStyle name="SAPBEXHLevel2X 2 2 4 11" xfId="48676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7" xr:uid="{B0043912-6E3B-4B23-8E14-D330F73AE978}"/>
    <cellStyle name="SAPBEXHLevel2X 2 2 4 9" xfId="44168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8" xr:uid="{E8DCE33E-7D69-410A-8CD2-E148AD599250}"/>
    <cellStyle name="SAPBEXHLevel2X 2 27" xfId="40266" xr:uid="{59FEE175-7674-4D08-BA79-16093C3BB676}"/>
    <cellStyle name="SAPBEXHLevel2X 2 28" xfId="41143" xr:uid="{3FB4924C-20B0-4884-ADAA-5D188CFB6CA6}"/>
    <cellStyle name="SAPBEXHLevel2X 2 29" xfId="40107" xr:uid="{DFD38836-A0C2-4985-9DEA-A1DB440DDB7A}"/>
    <cellStyle name="SAPBEXHLevel2X 2 3" xfId="3438" xr:uid="{00000000-0005-0000-0000-0000A16B0000}"/>
    <cellStyle name="SAPBEXHLevel2X 2 3 10" xfId="45143" xr:uid="{C9FFD17A-FE34-404F-8779-F6AE41B544DE}"/>
    <cellStyle name="SAPBEXHLevel2X 2 3 11" xfId="47469" xr:uid="{02D8E254-BFA4-4727-BF9D-E00EC3CD58E2}"/>
    <cellStyle name="SAPBEXHLevel2X 2 3 2" xfId="4118" xr:uid="{00000000-0005-0000-0000-0000A26B0000}"/>
    <cellStyle name="SAPBEXHLevel2X 2 3 2 10" xfId="46359" xr:uid="{F394FFAE-6B05-4B69-A500-BCE4B92AB904}"/>
    <cellStyle name="SAPBEXHLevel2X 2 3 2 11" xfId="48677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6" xr:uid="{4958EF1B-9CFB-4514-A666-95E6F2DC2DE3}"/>
    <cellStyle name="SAPBEXHLevel2X 2 3 2 9" xfId="44169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2" xr:uid="{227533DB-E429-4E6F-B5C0-40DBEAD03C8C}"/>
    <cellStyle name="SAPBEXHLevel2X 2 3 9" xfId="42950" xr:uid="{D6A5922E-44FB-4001-BB8A-F48F6883E982}"/>
    <cellStyle name="SAPBEXHLevel2X 2 4" xfId="3439" xr:uid="{00000000-0005-0000-0000-0000B96B0000}"/>
    <cellStyle name="SAPBEXHLevel2X 2 4 10" xfId="45144" xr:uid="{EE59F024-D795-413C-8484-A8DA6AF57817}"/>
    <cellStyle name="SAPBEXHLevel2X 2 4 11" xfId="47470" xr:uid="{A0CA2E9B-2B6D-40CA-865D-482388C003C6}"/>
    <cellStyle name="SAPBEXHLevel2X 2 4 2" xfId="4117" xr:uid="{00000000-0005-0000-0000-0000BA6B0000}"/>
    <cellStyle name="SAPBEXHLevel2X 2 4 2 10" xfId="46360" xr:uid="{53DF85B0-A267-49D4-8598-AADA2252642E}"/>
    <cellStyle name="SAPBEXHLevel2X 2 4 2 11" xfId="48678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5" xr:uid="{624B224A-EB05-456F-8BBA-38EF01EA5C2B}"/>
    <cellStyle name="SAPBEXHLevel2X 2 4 2 9" xfId="44170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2" xr:uid="{ACDABADA-753C-40CF-876E-2D3EA0B9EA26}"/>
    <cellStyle name="SAPBEXHLevel2X 2 4 9" xfId="42951" xr:uid="{2BB780EA-650F-4411-AC64-D8A45769176F}"/>
    <cellStyle name="SAPBEXHLevel2X 2 5" xfId="3440" xr:uid="{00000000-0005-0000-0000-0000D16B0000}"/>
    <cellStyle name="SAPBEXHLevel2X 2 5 10" xfId="45145" xr:uid="{283BB1AF-3BA1-4F4C-9630-1583C6945401}"/>
    <cellStyle name="SAPBEXHLevel2X 2 5 11" xfId="47471" xr:uid="{5B3EE51D-A3FA-448D-929F-49416CDBC34B}"/>
    <cellStyle name="SAPBEXHLevel2X 2 5 2" xfId="4116" xr:uid="{00000000-0005-0000-0000-0000D26B0000}"/>
    <cellStyle name="SAPBEXHLevel2X 2 5 2 10" xfId="46361" xr:uid="{27139972-E4F8-4682-86DB-95960CD29259}"/>
    <cellStyle name="SAPBEXHLevel2X 2 5 2 11" xfId="48679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4" xr:uid="{030ECDBE-49A8-4FF9-ABF6-0DEF1AF42B51}"/>
    <cellStyle name="SAPBEXHLevel2X 2 5 2 9" xfId="44171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1" xr:uid="{5776A62D-79CB-4829-9B3A-A8ECA022860A}"/>
    <cellStyle name="SAPBEXHLevel2X 2 5 9" xfId="42952" xr:uid="{EE3FFE73-9C56-489D-A2FC-9FCC6C6FEBB1}"/>
    <cellStyle name="SAPBEXHLevel2X 2 6" xfId="3441" xr:uid="{00000000-0005-0000-0000-0000E96B0000}"/>
    <cellStyle name="SAPBEXHLevel2X 2 6 10" xfId="45146" xr:uid="{6331EEE6-29A0-4F49-BF83-9444338857BA}"/>
    <cellStyle name="SAPBEXHLevel2X 2 6 11" xfId="47472" xr:uid="{BA4E9D11-D94F-4F62-89E9-02B3418CB255}"/>
    <cellStyle name="SAPBEXHLevel2X 2 6 2" xfId="4115" xr:uid="{00000000-0005-0000-0000-0000EA6B0000}"/>
    <cellStyle name="SAPBEXHLevel2X 2 6 2 10" xfId="46362" xr:uid="{78CC0B4B-4806-490E-BC96-F08191872AC9}"/>
    <cellStyle name="SAPBEXHLevel2X 2 6 2 11" xfId="48680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3" xr:uid="{F9C82724-E113-45A8-B6C5-F815C26DE089}"/>
    <cellStyle name="SAPBEXHLevel2X 2 6 2 9" xfId="44172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9" xr:uid="{F3BBE264-E7FD-41FD-B06B-3D4242A0E6D1}"/>
    <cellStyle name="SAPBEXHLevel2X 2 6 9" xfId="42953" xr:uid="{2AFCA0F0-9718-43D0-BFB1-8DA345006814}"/>
    <cellStyle name="SAPBEXHLevel2X 2 7" xfId="3442" xr:uid="{00000000-0005-0000-0000-0000016C0000}"/>
    <cellStyle name="SAPBEXHLevel2X 2 7 10" xfId="45147" xr:uid="{CF4CB81D-280A-4B18-A03A-A911BF7F6D88}"/>
    <cellStyle name="SAPBEXHLevel2X 2 7 11" xfId="47473" xr:uid="{656A15CC-B4B1-48D6-AC6E-EA5DC7A7E7F5}"/>
    <cellStyle name="SAPBEXHLevel2X 2 7 2" xfId="4114" xr:uid="{00000000-0005-0000-0000-0000026C0000}"/>
    <cellStyle name="SAPBEXHLevel2X 2 7 2 10" xfId="46363" xr:uid="{CE9770B4-79AE-40E5-9574-F2463F71C64F}"/>
    <cellStyle name="SAPBEXHLevel2X 2 7 2 11" xfId="48681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2" xr:uid="{3F94B807-4E72-4276-A80A-DD4C1C4146FB}"/>
    <cellStyle name="SAPBEXHLevel2X 2 7 2 9" xfId="44173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600" xr:uid="{5DCDBEA3-81BB-4D2B-A13E-4D71BDDF76D8}"/>
    <cellStyle name="SAPBEXHLevel2X 2 7 9" xfId="42954" xr:uid="{30A78569-BE9C-41E2-92F6-21B9FC65F9DC}"/>
    <cellStyle name="SAPBEXHLevel2X 2 8" xfId="3443" xr:uid="{00000000-0005-0000-0000-0000196C0000}"/>
    <cellStyle name="SAPBEXHLevel2X 2 8 10" xfId="45148" xr:uid="{FAA05836-C033-484B-8401-C7159A341E96}"/>
    <cellStyle name="SAPBEXHLevel2X 2 8 11" xfId="47474" xr:uid="{AE731455-C3ED-4F23-B013-E14BDB5F6D91}"/>
    <cellStyle name="SAPBEXHLevel2X 2 8 2" xfId="4113" xr:uid="{00000000-0005-0000-0000-00001A6C0000}"/>
    <cellStyle name="SAPBEXHLevel2X 2 8 2 10" xfId="46364" xr:uid="{9C20F19A-C383-42DE-A798-A9F25632DD8E}"/>
    <cellStyle name="SAPBEXHLevel2X 2 8 2 11" xfId="48682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1" xr:uid="{8603D598-F0A5-4BB1-9639-6A50B875E0A3}"/>
    <cellStyle name="SAPBEXHLevel2X 2 8 2 9" xfId="44174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60" xr:uid="{5927921F-B0CC-459D-BA39-22B7060E7FAA}"/>
    <cellStyle name="SAPBEXHLevel2X 2 8 9" xfId="42955" xr:uid="{55E31644-6C24-4AF0-91FE-1F9B14D0E31B}"/>
    <cellStyle name="SAPBEXHLevel2X 2 9" xfId="3444" xr:uid="{00000000-0005-0000-0000-0000316C0000}"/>
    <cellStyle name="SAPBEXHLevel2X 2 9 10" xfId="45149" xr:uid="{0FD88B15-7094-44AE-AEF1-91EA64305EC1}"/>
    <cellStyle name="SAPBEXHLevel2X 2 9 11" xfId="47475" xr:uid="{FD1037BB-8EFA-4E2A-B145-693D71C2BA10}"/>
    <cellStyle name="SAPBEXHLevel2X 2 9 2" xfId="4112" xr:uid="{00000000-0005-0000-0000-0000326C0000}"/>
    <cellStyle name="SAPBEXHLevel2X 2 9 2 10" xfId="46365" xr:uid="{B5AB471A-7BC4-4A68-994E-BD1AD079B67D}"/>
    <cellStyle name="SAPBEXHLevel2X 2 9 2 11" xfId="48683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3" xr:uid="{7972B357-22E7-4440-818F-8CE7A3CE9617}"/>
    <cellStyle name="SAPBEXHLevel2X 2 9 2 9" xfId="44175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9" xr:uid="{1712631C-A976-48CF-87E7-8913F8016292}"/>
    <cellStyle name="SAPBEXHLevel2X 2 9 9" xfId="42956" xr:uid="{A4E40656-4162-4349-BBC8-31C42501CB86}"/>
    <cellStyle name="SAPBEXHLevel2X 20" xfId="4897" xr:uid="{00000000-0005-0000-0000-0000496C0000}"/>
    <cellStyle name="SAPBEXHLevel2X 20 10" xfId="45520" xr:uid="{30949FB6-F03B-435C-9A90-6EA75897BAD7}"/>
    <cellStyle name="SAPBEXHLevel2X 20 11" xfId="47842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2" xr:uid="{E64802C8-7D01-474B-8AE7-902ADF02333B}"/>
    <cellStyle name="SAPBEXHLevel2X 20 9" xfId="38872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3" xr:uid="{23D61054-FD57-4DAE-86DB-0B91B2CAFA36}"/>
    <cellStyle name="SAPBEXHLevel2X 27" xfId="43334" xr:uid="{0D09F1B1-09F1-475B-83D5-E00070939048}"/>
    <cellStyle name="SAPBEXHLevel2X 28" xfId="41240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50" xr:uid="{F16DC299-2140-4B92-8953-7285756543E1}"/>
    <cellStyle name="SAPBEXHLevel2X 3 10 11" xfId="47476" xr:uid="{97543AD5-4CD1-45B9-81BE-562270D034C4}"/>
    <cellStyle name="SAPBEXHLevel2X 3 10 2" xfId="4110" xr:uid="{00000000-0005-0000-0000-0000626C0000}"/>
    <cellStyle name="SAPBEXHLevel2X 3 10 2 10" xfId="46366" xr:uid="{AC5D42BC-EC7E-433F-95CA-55660899F9BE}"/>
    <cellStyle name="SAPBEXHLevel2X 3 10 2 11" xfId="48684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2" xr:uid="{B11AF3A5-E41B-45B0-9C80-7DE062ED3CF0}"/>
    <cellStyle name="SAPBEXHLevel2X 3 10 2 9" xfId="44176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7" xr:uid="{B463CF82-2D60-4F4B-A051-D22A83DF4B6B}"/>
    <cellStyle name="SAPBEXHLevel2X 3 10 9" xfId="42957" xr:uid="{48B88826-CF4D-447D-8A66-54C7BB2AFAE0}"/>
    <cellStyle name="SAPBEXHLevel2X 3 11" xfId="3447" xr:uid="{00000000-0005-0000-0000-0000796C0000}"/>
    <cellStyle name="SAPBEXHLevel2X 3 11 10" xfId="45151" xr:uid="{AAD7C7C9-47C9-4A19-B3A5-195EC564F74E}"/>
    <cellStyle name="SAPBEXHLevel2X 3 11 11" xfId="47477" xr:uid="{51FC0D62-6EB4-4715-BC62-018A11C840CF}"/>
    <cellStyle name="SAPBEXHLevel2X 3 11 2" xfId="4109" xr:uid="{00000000-0005-0000-0000-00007A6C0000}"/>
    <cellStyle name="SAPBEXHLevel2X 3 11 2 10" xfId="46367" xr:uid="{37AA9D92-7451-4CD5-ADAE-BB1CAF0DF1A0}"/>
    <cellStyle name="SAPBEXHLevel2X 3 11 2 11" xfId="48685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1" xr:uid="{87E40586-46A7-4F73-8439-1CA9EF2FB714}"/>
    <cellStyle name="SAPBEXHLevel2X 3 11 2 9" xfId="44177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8" xr:uid="{A98710F3-15B0-4623-8EC8-888539FBC8BF}"/>
    <cellStyle name="SAPBEXHLevel2X 3 11 9" xfId="42958" xr:uid="{6030E79D-DA55-4E21-AFD3-CE4AF312712B}"/>
    <cellStyle name="SAPBEXHLevel2X 3 12" xfId="3448" xr:uid="{00000000-0005-0000-0000-0000916C0000}"/>
    <cellStyle name="SAPBEXHLevel2X 3 12 10" xfId="45152" xr:uid="{8B7F4646-877B-40FD-93C0-158E7CF7911D}"/>
    <cellStyle name="SAPBEXHLevel2X 3 12 11" xfId="47478" xr:uid="{3268EE53-0792-42D2-AB17-3C8E3461100C}"/>
    <cellStyle name="SAPBEXHLevel2X 3 12 2" xfId="4108" xr:uid="{00000000-0005-0000-0000-0000926C0000}"/>
    <cellStyle name="SAPBEXHLevel2X 3 12 2 10" xfId="46368" xr:uid="{19B89698-CFB2-4D62-89AC-6C5805108908}"/>
    <cellStyle name="SAPBEXHLevel2X 3 12 2 11" xfId="48686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60" xr:uid="{342E313D-38C6-4436-BA57-72C72978EFF8}"/>
    <cellStyle name="SAPBEXHLevel2X 3 12 2 9" xfId="44178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8" xr:uid="{EA94B303-1693-492E-8073-D409F16AE55B}"/>
    <cellStyle name="SAPBEXHLevel2X 3 12 9" xfId="42959" xr:uid="{1166E10D-4B32-4DF9-9177-E28EC9AF90F7}"/>
    <cellStyle name="SAPBEXHLevel2X 3 13" xfId="3449" xr:uid="{00000000-0005-0000-0000-0000A96C0000}"/>
    <cellStyle name="SAPBEXHLevel2X 3 13 10" xfId="45153" xr:uid="{9F82F726-B74A-46EB-BA8D-67A3F0316868}"/>
    <cellStyle name="SAPBEXHLevel2X 3 13 11" xfId="47479" xr:uid="{D2166A96-C470-489A-86D9-036608983F3A}"/>
    <cellStyle name="SAPBEXHLevel2X 3 13 2" xfId="4107" xr:uid="{00000000-0005-0000-0000-0000AA6C0000}"/>
    <cellStyle name="SAPBEXHLevel2X 3 13 2 10" xfId="46369" xr:uid="{DFA092B8-52C4-43DD-AB7F-CF8E1400A185}"/>
    <cellStyle name="SAPBEXHLevel2X 3 13 2 11" xfId="48687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9" xr:uid="{17CF2C8C-A379-4E7D-927F-DF33CEB88A0E}"/>
    <cellStyle name="SAPBEXHLevel2X 3 13 2 9" xfId="44179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7" xr:uid="{69EB8894-9960-4C1E-9F2E-D61CFD33FEFC}"/>
    <cellStyle name="SAPBEXHLevel2X 3 13 9" xfId="42960" xr:uid="{B2FE1866-A941-4EAF-A055-D6CAD5B9D52D}"/>
    <cellStyle name="SAPBEXHLevel2X 3 14" xfId="3450" xr:uid="{00000000-0005-0000-0000-0000C16C0000}"/>
    <cellStyle name="SAPBEXHLevel2X 3 14 10" xfId="45154" xr:uid="{17FD2D86-E12B-48C4-BA4B-6A16C5ABB2E0}"/>
    <cellStyle name="SAPBEXHLevel2X 3 14 11" xfId="47480" xr:uid="{217861E8-BB88-4F9E-B430-0FFA74D8F255}"/>
    <cellStyle name="SAPBEXHLevel2X 3 14 2" xfId="4106" xr:uid="{00000000-0005-0000-0000-0000C26C0000}"/>
    <cellStyle name="SAPBEXHLevel2X 3 14 2 10" xfId="46370" xr:uid="{C419957D-1D71-4047-919C-EBC3B219A6C5}"/>
    <cellStyle name="SAPBEXHLevel2X 3 14 2 11" xfId="48688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8" xr:uid="{CC9E211A-65CE-4BD6-9999-063BB3A42D60}"/>
    <cellStyle name="SAPBEXHLevel2X 3 14 2 9" xfId="44180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9" xr:uid="{996286C3-3D21-4AEA-8BB3-1BA56A90B867}"/>
    <cellStyle name="SAPBEXHLevel2X 3 14 9" xfId="42961" xr:uid="{6FF7BF5F-66B5-4846-9E75-60954E3BCD33}"/>
    <cellStyle name="SAPBEXHLevel2X 3 15" xfId="3451" xr:uid="{00000000-0005-0000-0000-0000D96C0000}"/>
    <cellStyle name="SAPBEXHLevel2X 3 15 10" xfId="45155" xr:uid="{5C394F83-95D5-4D57-92ED-50F8F710C959}"/>
    <cellStyle name="SAPBEXHLevel2X 3 15 11" xfId="47481" xr:uid="{2441CB0A-439E-4F22-A821-F53541ABC969}"/>
    <cellStyle name="SAPBEXHLevel2X 3 15 2" xfId="4105" xr:uid="{00000000-0005-0000-0000-0000DA6C0000}"/>
    <cellStyle name="SAPBEXHLevel2X 3 15 2 10" xfId="46371" xr:uid="{B75339C2-8034-46B5-980C-D28577B64804}"/>
    <cellStyle name="SAPBEXHLevel2X 3 15 2 11" xfId="48689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4" xr:uid="{CD7E08A8-2596-4D86-99E6-37D178CDCEC5}"/>
    <cellStyle name="SAPBEXHLevel2X 3 15 2 9" xfId="44181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6" xr:uid="{9D1A0C8E-AC9E-4A3D-8315-BA3FC4CBF61B}"/>
    <cellStyle name="SAPBEXHLevel2X 3 15 9" xfId="42962" xr:uid="{ECD7828B-0948-4065-B0EC-C9497F9B4EA5}"/>
    <cellStyle name="SAPBEXHLevel2X 3 16" xfId="4111" xr:uid="{00000000-0005-0000-0000-0000F16C0000}"/>
    <cellStyle name="SAPBEXHLevel2X 3 16 10" xfId="44537" xr:uid="{7809F119-7C4A-45CD-83FC-DF966750ED2B}"/>
    <cellStyle name="SAPBEXHLevel2X 3 16 11" xfId="46726" xr:uid="{82232E1C-334B-4B6F-9E01-34F069EE46F6}"/>
    <cellStyle name="SAPBEXHLevel2X 3 16 12" xfId="49042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4" xr:uid="{9486972D-8DA1-4F72-A241-87CC2335A19E}"/>
    <cellStyle name="SAPBEXHLevel2X 3 16 9" xfId="38982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4" xr:uid="{37E9F598-0CF1-48BA-82CD-E4000F1BD8E6}"/>
    <cellStyle name="SAPBEXHLevel2X 3 17 4" xfId="38870" xr:uid="{3CF32072-E1D3-4D2B-BC6E-0E1A61B80719}"/>
    <cellStyle name="SAPBEXHLevel2X 3 17 5" xfId="45522" xr:uid="{29070725-D41B-465C-9FAC-3D4C07C08F92}"/>
    <cellStyle name="SAPBEXHLevel2X 3 17 6" xfId="47844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6" xr:uid="{995BEF90-A185-40D5-8E47-5EEA1098A030}"/>
    <cellStyle name="SAPBEXHLevel2X 3 2 12" xfId="42963" xr:uid="{195D4DAB-30FE-4AA2-94BD-6DDFA81224BB}"/>
    <cellStyle name="SAPBEXHLevel2X 3 2 13" xfId="45156" xr:uid="{B752020F-6728-4813-A02B-E75B59E4E2ED}"/>
    <cellStyle name="SAPBEXHLevel2X 3 2 14" xfId="47482" xr:uid="{2C53A64A-792E-4FCC-9C48-CE36F2E44827}"/>
    <cellStyle name="SAPBEXHLevel2X 3 2 2" xfId="3452" xr:uid="{00000000-0005-0000-0000-0000066D0000}"/>
    <cellStyle name="SAPBEXHLevel2X 3 2 2 10" xfId="38981" xr:uid="{73F11CAE-A2C2-4522-8E03-CB1B44E888E5}"/>
    <cellStyle name="SAPBEXHLevel2X 3 2 2 11" xfId="44538" xr:uid="{FB1AC508-AF66-4D0F-BF43-A15F6F580F20}"/>
    <cellStyle name="SAPBEXHLevel2X 3 2 2 12" xfId="46727" xr:uid="{0464BFA5-087C-47D9-90F0-4DCE7CF57593}"/>
    <cellStyle name="SAPBEXHLevel2X 3 2 2 13" xfId="49043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5" xr:uid="{ADE7372D-1FD7-4329-8803-173BAF328E8C}"/>
    <cellStyle name="SAPBEXHLevel2X 3 2 3" xfId="4104" xr:uid="{00000000-0005-0000-0000-0000146D0000}"/>
    <cellStyle name="SAPBEXHLevel2X 3 2 3 10" xfId="46372" xr:uid="{DD9F3F7E-064E-46D6-AC91-E317D4F2F815}"/>
    <cellStyle name="SAPBEXHLevel2X 3 2 3 11" xfId="48690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3" xr:uid="{8CF1AD9F-CF82-4C93-A9CC-4F241B165C5E}"/>
    <cellStyle name="SAPBEXHLevel2X 3 2 3 9" xfId="44182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4" xr:uid="{511CA5D5-0BB6-4BBB-BFC8-53E6159A870C}"/>
    <cellStyle name="SAPBEXHLevel2X 3 26" xfId="40192" xr:uid="{56F33882-7FA0-400E-8F43-69FE0D9871BC}"/>
    <cellStyle name="SAPBEXHLevel2X 3 27" xfId="44824" xr:uid="{E587E7FA-AB6B-44F9-9057-ED571A95E8B0}"/>
    <cellStyle name="SAPBEXHLevel2X 3 28" xfId="41241" xr:uid="{1ED583B7-2530-42B2-B9DA-343EB6A91D47}"/>
    <cellStyle name="SAPBEXHLevel2X 3 3" xfId="1999" xr:uid="{00000000-0005-0000-0000-0000356D0000}"/>
    <cellStyle name="SAPBEXHLevel2X 3 3 10" xfId="42964" xr:uid="{C66DFBB5-068D-4A96-A318-87A40B5C88A2}"/>
    <cellStyle name="SAPBEXHLevel2X 3 3 11" xfId="45157" xr:uid="{FA5064D2-44F0-4F63-ACE6-072106792A35}"/>
    <cellStyle name="SAPBEXHLevel2X 3 3 12" xfId="47483" xr:uid="{F96AFB73-9836-440A-BF87-092BF44A0F86}"/>
    <cellStyle name="SAPBEXHLevel2X 3 3 2" xfId="4103" xr:uid="{00000000-0005-0000-0000-0000366D0000}"/>
    <cellStyle name="SAPBEXHLevel2X 3 3 2 10" xfId="46373" xr:uid="{3A98CECA-7FAE-4CD6-BB3E-54D42F518485}"/>
    <cellStyle name="SAPBEXHLevel2X 3 3 2 11" xfId="48691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2" xr:uid="{246EB4E7-1938-48B4-9F9B-7B37C29D4A3D}"/>
    <cellStyle name="SAPBEXHLevel2X 3 3 2 9" xfId="44183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6" xr:uid="{009E30C7-C50D-4C42-BC95-EF0D757C3A1D}"/>
    <cellStyle name="SAPBEXHLevel2X 3 4" xfId="3454" xr:uid="{00000000-0005-0000-0000-00004E6D0000}"/>
    <cellStyle name="SAPBEXHLevel2X 3 4 10" xfId="45158" xr:uid="{101CD516-59C3-482C-A6BB-1169E51793A9}"/>
    <cellStyle name="SAPBEXHLevel2X 3 4 11" xfId="47484" xr:uid="{8D5D6D75-4768-4CA1-89E9-65D09D7230F9}"/>
    <cellStyle name="SAPBEXHLevel2X 3 4 2" xfId="4102" xr:uid="{00000000-0005-0000-0000-00004F6D0000}"/>
    <cellStyle name="SAPBEXHLevel2X 3 4 2 10" xfId="46374" xr:uid="{2F052268-3AF1-4DAE-A035-9C4998F60185}"/>
    <cellStyle name="SAPBEXHLevel2X 3 4 2 11" xfId="48692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1" xr:uid="{1F9909D5-C577-483E-9224-6D917123C76F}"/>
    <cellStyle name="SAPBEXHLevel2X 3 4 2 9" xfId="44184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5" xr:uid="{210C4A50-1C4B-48FD-8468-790F18C4A2EF}"/>
    <cellStyle name="SAPBEXHLevel2X 3 4 9" xfId="42965" xr:uid="{AACC42BC-5808-42D8-BFE7-93C80FA8DA0C}"/>
    <cellStyle name="SAPBEXHLevel2X 3 5" xfId="3455" xr:uid="{00000000-0005-0000-0000-0000666D0000}"/>
    <cellStyle name="SAPBEXHLevel2X 3 5 10" xfId="45159" xr:uid="{BD282FB4-18A8-498B-810B-177ED1CD19C1}"/>
    <cellStyle name="SAPBEXHLevel2X 3 5 11" xfId="47485" xr:uid="{01418E9F-1686-41FF-8730-77EE315FAE36}"/>
    <cellStyle name="SAPBEXHLevel2X 3 5 2" xfId="4101" xr:uid="{00000000-0005-0000-0000-0000676D0000}"/>
    <cellStyle name="SAPBEXHLevel2X 3 5 2 10" xfId="46375" xr:uid="{F2F73F15-04EB-4672-8B5A-D25DA6B4D275}"/>
    <cellStyle name="SAPBEXHLevel2X 3 5 2 11" xfId="48693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600" xr:uid="{2AB00F4C-5C03-4DD2-BAC4-F106C2EB6E54}"/>
    <cellStyle name="SAPBEXHLevel2X 3 5 2 9" xfId="44185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5" xr:uid="{23ACA5E3-420E-4863-8A56-B3B30057C647}"/>
    <cellStyle name="SAPBEXHLevel2X 3 5 9" xfId="42966" xr:uid="{AE045890-1255-4D26-88C6-11B297258606}"/>
    <cellStyle name="SAPBEXHLevel2X 3 6" xfId="3456" xr:uid="{00000000-0005-0000-0000-00007E6D0000}"/>
    <cellStyle name="SAPBEXHLevel2X 3 6 10" xfId="45160" xr:uid="{D9DF9021-DB99-40AB-BF01-BE2E3A4CE79D}"/>
    <cellStyle name="SAPBEXHLevel2X 3 6 11" xfId="47486" xr:uid="{144F9788-336F-48B9-AB04-48CD31A83B36}"/>
    <cellStyle name="SAPBEXHLevel2X 3 6 2" xfId="4100" xr:uid="{00000000-0005-0000-0000-00007F6D0000}"/>
    <cellStyle name="SAPBEXHLevel2X 3 6 2 10" xfId="46376" xr:uid="{4B11BAC6-3A0A-4E1C-A5BF-A27CC832581B}"/>
    <cellStyle name="SAPBEXHLevel2X 3 6 2 11" xfId="48694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9" xr:uid="{FE6C9976-F592-46AC-8E39-5FC05CA2055B}"/>
    <cellStyle name="SAPBEXHLevel2X 3 6 2 9" xfId="44186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4" xr:uid="{A828B902-24F4-4F44-A7D9-3AB729808A4D}"/>
    <cellStyle name="SAPBEXHLevel2X 3 6 9" xfId="42967" xr:uid="{498E306F-7372-4E38-B40D-4F6BCEC119B5}"/>
    <cellStyle name="SAPBEXHLevel2X 3 7" xfId="3457" xr:uid="{00000000-0005-0000-0000-0000966D0000}"/>
    <cellStyle name="SAPBEXHLevel2X 3 7 10" xfId="45161" xr:uid="{8375AA21-1CD7-44B6-AAE1-F1C8A79CE554}"/>
    <cellStyle name="SAPBEXHLevel2X 3 7 11" xfId="47487" xr:uid="{2C40C66A-1EDC-4DDB-A663-91BD35893EBC}"/>
    <cellStyle name="SAPBEXHLevel2X 3 7 2" xfId="4099" xr:uid="{00000000-0005-0000-0000-0000976D0000}"/>
    <cellStyle name="SAPBEXHLevel2X 3 7 2 10" xfId="46377" xr:uid="{0F7F25E4-A81A-40E1-97C1-3147BDD5CFE6}"/>
    <cellStyle name="SAPBEXHLevel2X 3 7 2 11" xfId="48695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8" xr:uid="{939392E6-4975-4F8B-A0BD-2C254F334370}"/>
    <cellStyle name="SAPBEXHLevel2X 3 7 2 9" xfId="44187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4" xr:uid="{30C9A1BD-7CA6-4486-8DEF-09D7B5AA7DC3}"/>
    <cellStyle name="SAPBEXHLevel2X 3 7 9" xfId="42968" xr:uid="{597B7574-97D7-45D5-B491-5F3CD6744D63}"/>
    <cellStyle name="SAPBEXHLevel2X 3 8" xfId="3458" xr:uid="{00000000-0005-0000-0000-0000AE6D0000}"/>
    <cellStyle name="SAPBEXHLevel2X 3 8 10" xfId="45162" xr:uid="{E66E692F-43D8-4310-9BC9-81BD29BD2515}"/>
    <cellStyle name="SAPBEXHLevel2X 3 8 11" xfId="47488" xr:uid="{0D613BC5-0ED5-4E17-99E4-ED52889A5910}"/>
    <cellStyle name="SAPBEXHLevel2X 3 8 2" xfId="4098" xr:uid="{00000000-0005-0000-0000-0000AF6D0000}"/>
    <cellStyle name="SAPBEXHLevel2X 3 8 2 10" xfId="46378" xr:uid="{589870F0-EE89-4A71-B662-3C2F047C6052}"/>
    <cellStyle name="SAPBEXHLevel2X 3 8 2 11" xfId="48696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7" xr:uid="{C3A7BA58-BFC6-4C8E-8F82-F892CBD179DE}"/>
    <cellStyle name="SAPBEXHLevel2X 3 8 2 9" xfId="44188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3" xr:uid="{CCEEA40A-405C-459E-A104-959D8EDAF9B4}"/>
    <cellStyle name="SAPBEXHLevel2X 3 8 9" xfId="42969" xr:uid="{31466EDF-6003-433F-BC9C-96F056A4DB6B}"/>
    <cellStyle name="SAPBEXHLevel2X 3 9" xfId="3459" xr:uid="{00000000-0005-0000-0000-0000C66D0000}"/>
    <cellStyle name="SAPBEXHLevel2X 3 9 10" xfId="45163" xr:uid="{7C7F2834-A25D-4BC2-9226-C9399344B8C4}"/>
    <cellStyle name="SAPBEXHLevel2X 3 9 11" xfId="47489" xr:uid="{F7C58911-D9BE-436B-8706-69BFFF419FD3}"/>
    <cellStyle name="SAPBEXHLevel2X 3 9 2" xfId="4097" xr:uid="{00000000-0005-0000-0000-0000C76D0000}"/>
    <cellStyle name="SAPBEXHLevel2X 3 9 2 10" xfId="46379" xr:uid="{5C6701A0-81FC-4B7C-B01E-6A44ABE010A4}"/>
    <cellStyle name="SAPBEXHLevel2X 3 9 2 11" xfId="48697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6" xr:uid="{8C6F1CBC-1ADB-4DB4-9DDC-0820F5E155CF}"/>
    <cellStyle name="SAPBEXHLevel2X 3 9 2 9" xfId="44189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3" xr:uid="{71C037A9-8CE4-415D-B256-BCA579F15383}"/>
    <cellStyle name="SAPBEXHLevel2X 3 9 9" xfId="42970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4" xr:uid="{28F78398-21EF-42EA-B0D2-EC1DFB2833A9}"/>
    <cellStyle name="SAPBEXHLevel2X 4 10 11" xfId="47490" xr:uid="{9CE77DDA-1E04-4DBD-86C2-445EE0D8FD83}"/>
    <cellStyle name="SAPBEXHLevel2X 4 10 2" xfId="4095" xr:uid="{00000000-0005-0000-0000-0000E06D0000}"/>
    <cellStyle name="SAPBEXHLevel2X 4 10 2 10" xfId="46380" xr:uid="{4E0FC046-C3F0-40AC-AA04-7BC23957E3DC}"/>
    <cellStyle name="SAPBEXHLevel2X 4 10 2 11" xfId="48698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5" xr:uid="{6150385F-0F6B-4FFA-8CAF-3C94CC8F9B59}"/>
    <cellStyle name="SAPBEXHLevel2X 4 10 2 9" xfId="44190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2" xr:uid="{81712075-D12D-4FD4-82D0-79472C920CBD}"/>
    <cellStyle name="SAPBEXHLevel2X 4 10 9" xfId="42971" xr:uid="{3298DBAF-B543-405D-987D-FA25F8C0ECAE}"/>
    <cellStyle name="SAPBEXHLevel2X 4 11" xfId="3462" xr:uid="{00000000-0005-0000-0000-0000F76D0000}"/>
    <cellStyle name="SAPBEXHLevel2X 4 11 10" xfId="45165" xr:uid="{B9E972A0-3D80-4DB9-818B-19FE66FC234D}"/>
    <cellStyle name="SAPBEXHLevel2X 4 11 11" xfId="47491" xr:uid="{84A6EF76-7429-4474-9C53-E0D763A16525}"/>
    <cellStyle name="SAPBEXHLevel2X 4 11 2" xfId="4094" xr:uid="{00000000-0005-0000-0000-0000F86D0000}"/>
    <cellStyle name="SAPBEXHLevel2X 4 11 2 10" xfId="46381" xr:uid="{F9A36DFF-2B43-44FF-88E6-7C4DB1E21ADE}"/>
    <cellStyle name="SAPBEXHLevel2X 4 11 2 11" xfId="48699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4" xr:uid="{1B58011A-452F-4933-8726-995FD50B8968}"/>
    <cellStyle name="SAPBEXHLevel2X 4 11 2 9" xfId="44191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2" xr:uid="{EADAF3A7-D11E-455E-9AF8-EC4C2ABE3570}"/>
    <cellStyle name="SAPBEXHLevel2X 4 11 9" xfId="42972" xr:uid="{4609FAE3-FC4F-4260-BF1F-CE9668E25BAB}"/>
    <cellStyle name="SAPBEXHLevel2X 4 12" xfId="3463" xr:uid="{00000000-0005-0000-0000-00000F6E0000}"/>
    <cellStyle name="SAPBEXHLevel2X 4 12 10" xfId="45166" xr:uid="{AA9628C6-D193-4D31-B9BF-E571830E5D84}"/>
    <cellStyle name="SAPBEXHLevel2X 4 12 11" xfId="47492" xr:uid="{8B77DFBD-52DD-4425-9734-38EDACBCA306}"/>
    <cellStyle name="SAPBEXHLevel2X 4 12 2" xfId="4093" xr:uid="{00000000-0005-0000-0000-0000106E0000}"/>
    <cellStyle name="SAPBEXHLevel2X 4 12 2 10" xfId="46382" xr:uid="{9F66EBA9-1FE3-4A67-B708-9170D5B42588}"/>
    <cellStyle name="SAPBEXHLevel2X 4 12 2 11" xfId="48700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3" xr:uid="{A2C6ABC9-3B97-4B51-BF83-FD6AEB38DDD3}"/>
    <cellStyle name="SAPBEXHLevel2X 4 12 2 9" xfId="44192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1" xr:uid="{BC8A2C66-D282-4814-B7D4-DD1F54DD15B9}"/>
    <cellStyle name="SAPBEXHLevel2X 4 12 9" xfId="42973" xr:uid="{198D3994-FBE8-4E62-8C95-21EC82CB2123}"/>
    <cellStyle name="SAPBEXHLevel2X 4 13" xfId="3464" xr:uid="{00000000-0005-0000-0000-0000276E0000}"/>
    <cellStyle name="SAPBEXHLevel2X 4 13 10" xfId="45167" xr:uid="{18EC09F4-9E1F-4AD5-827C-4090DA63D016}"/>
    <cellStyle name="SAPBEXHLevel2X 4 13 11" xfId="47493" xr:uid="{C1896538-2999-4FC4-9B4A-71C4CDC78261}"/>
    <cellStyle name="SAPBEXHLevel2X 4 13 2" xfId="4092" xr:uid="{00000000-0005-0000-0000-0000286E0000}"/>
    <cellStyle name="SAPBEXHLevel2X 4 13 2 10" xfId="46383" xr:uid="{214AF82F-330B-422C-93BA-E2BFC60D9256}"/>
    <cellStyle name="SAPBEXHLevel2X 4 13 2 11" xfId="48701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2" xr:uid="{C569D30E-23E4-432C-A89E-57F0462C3F7C}"/>
    <cellStyle name="SAPBEXHLevel2X 4 13 2 9" xfId="44193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1" xr:uid="{9EC57632-3B45-4560-B53B-58CD3A3A0253}"/>
    <cellStyle name="SAPBEXHLevel2X 4 13 9" xfId="42974" xr:uid="{1CEE3B8F-01C4-4325-BD30-B91E77A454E3}"/>
    <cellStyle name="SAPBEXHLevel2X 4 14" xfId="3465" xr:uid="{00000000-0005-0000-0000-00003F6E0000}"/>
    <cellStyle name="SAPBEXHLevel2X 4 14 10" xfId="45168" xr:uid="{27102968-2221-42B5-8233-5C3079053E26}"/>
    <cellStyle name="SAPBEXHLevel2X 4 14 11" xfId="47494" xr:uid="{018C5B71-134A-4E20-BFE1-15BF9B8657FF}"/>
    <cellStyle name="SAPBEXHLevel2X 4 14 2" xfId="4089" xr:uid="{00000000-0005-0000-0000-0000406E0000}"/>
    <cellStyle name="SAPBEXHLevel2X 4 14 2 10" xfId="46384" xr:uid="{12E8B844-E2A0-4CF7-AB3A-CEC0BAF3B584}"/>
    <cellStyle name="SAPBEXHLevel2X 4 14 2 11" xfId="48702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1" xr:uid="{EE6D6252-ED52-4AF3-860B-D5ED91FACCD1}"/>
    <cellStyle name="SAPBEXHLevel2X 4 14 2 9" xfId="44194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90" xr:uid="{FC73AC02-E205-4E03-AE04-28467E2F6FA6}"/>
    <cellStyle name="SAPBEXHLevel2X 4 14 9" xfId="42975" xr:uid="{4500A106-53F1-4F92-A97D-012D18C6FC03}"/>
    <cellStyle name="SAPBEXHLevel2X 4 15" xfId="3466" xr:uid="{00000000-0005-0000-0000-0000576E0000}"/>
    <cellStyle name="SAPBEXHLevel2X 4 15 10" xfId="45169" xr:uid="{68C0FC0D-F89C-47E0-B2E0-2FCA515BF3EF}"/>
    <cellStyle name="SAPBEXHLevel2X 4 15 11" xfId="47495" xr:uid="{AB06346F-D045-46A6-94D3-D912FD47D2EA}"/>
    <cellStyle name="SAPBEXHLevel2X 4 15 2" xfId="4088" xr:uid="{00000000-0005-0000-0000-0000586E0000}"/>
    <cellStyle name="SAPBEXHLevel2X 4 15 2 10" xfId="46385" xr:uid="{95124250-C26A-47DC-A1C2-36C9BF63985B}"/>
    <cellStyle name="SAPBEXHLevel2X 4 15 2 11" xfId="48703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90" xr:uid="{124D3566-7C28-4CC8-8C9E-2A108EA14078}"/>
    <cellStyle name="SAPBEXHLevel2X 4 15 2 9" xfId="44195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50" xr:uid="{4AD73FCA-8712-483F-B9BD-10E65DD0CA95}"/>
    <cellStyle name="SAPBEXHLevel2X 4 15 9" xfId="42976" xr:uid="{F94DB4BB-C104-40B6-88D1-90E933A03422}"/>
    <cellStyle name="SAPBEXHLevel2X 4 16" xfId="3460" xr:uid="{00000000-0005-0000-0000-00006F6E0000}"/>
    <cellStyle name="SAPBEXHLevel2X 4 16 10" xfId="38980" xr:uid="{E0867619-BBE7-4F7D-BC30-2840A2FFBF80}"/>
    <cellStyle name="SAPBEXHLevel2X 4 16 11" xfId="44539" xr:uid="{20FA9725-3BD4-477B-9B71-B275E31117C8}"/>
    <cellStyle name="SAPBEXHLevel2X 4 16 12" xfId="46728" xr:uid="{C63DECD4-DE9E-4F0F-B329-244F0B64E5D0}"/>
    <cellStyle name="SAPBEXHLevel2X 4 16 13" xfId="49044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6" xr:uid="{FFD0C71D-CA52-41DD-A9A3-97CC43F2F4DF}"/>
    <cellStyle name="SAPBEXHLevel2X 4 17" xfId="4096" xr:uid="{00000000-0005-0000-0000-00007D6E0000}"/>
    <cellStyle name="SAPBEXHLevel2X 4 17 10" xfId="45523" xr:uid="{CA2C8833-EDA3-4AC6-814F-1E8BF2E0222F}"/>
    <cellStyle name="SAPBEXHLevel2X 4 17 11" xfId="47845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5" xr:uid="{E6C18DCE-ACB1-489D-AF9F-F5D46536E1E5}"/>
    <cellStyle name="SAPBEXHLevel2X 4 17 9" xfId="38136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9" xr:uid="{F6A3DC2F-D024-4194-8C11-D2B856C6968C}"/>
    <cellStyle name="SAPBEXHLevel2X 4 2 13" xfId="42977" xr:uid="{1C97A2AF-4436-42E7-A538-E3A3ECA49C77}"/>
    <cellStyle name="SAPBEXHLevel2X 4 2 14" xfId="45170" xr:uid="{6348AA89-2DE2-41E3-B085-D0D2A0D7708A}"/>
    <cellStyle name="SAPBEXHLevel2X 4 2 15" xfId="47496" xr:uid="{FBC6B338-4B8C-49C6-A352-2609B835CA48}"/>
    <cellStyle name="SAPBEXHLevel2X 4 2 2" xfId="3467" xr:uid="{00000000-0005-0000-0000-0000916E0000}"/>
    <cellStyle name="SAPBEXHLevel2X 4 2 2 10" xfId="42352" xr:uid="{59C953AF-C37C-4C53-9371-311F3E75F2E0}"/>
    <cellStyle name="SAPBEXHLevel2X 4 2 2 11" xfId="46885" xr:uid="{EB1C902C-78C2-46DE-9D70-1A886BA6BFEB}"/>
    <cellStyle name="SAPBEXHLevel2X 4 2 2 12" xfId="49188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3" xr:uid="{E0AFE132-F6D4-4B7E-AC2A-F7C2918EF33D}"/>
    <cellStyle name="SAPBEXHLevel2X 4 2 3" xfId="4087" xr:uid="{00000000-0005-0000-0000-00009F6E0000}"/>
    <cellStyle name="SAPBEXHLevel2X 4 2 3 10" xfId="46386" xr:uid="{22CF4043-FEC8-4A88-9419-18AA9AAC2A78}"/>
    <cellStyle name="SAPBEXHLevel2X 4 2 3 11" xfId="48704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9" xr:uid="{31C94533-8D87-4E36-8CC7-1C2C73C3DCB6}"/>
    <cellStyle name="SAPBEXHLevel2X 4 2 3 9" xfId="44196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7" xr:uid="{08C4F6E9-6677-4DE2-8EE4-CE63F8210EDE}"/>
    <cellStyle name="SAPBEXHLevel2X 4 27" xfId="43333" xr:uid="{61F0D043-7FCF-4AD9-80E6-DB0C7910F702}"/>
    <cellStyle name="SAPBEXHLevel2X 4 28" xfId="43265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9" xr:uid="{02A8B176-C7D8-4626-811E-0E2289699304}"/>
    <cellStyle name="SAPBEXHLevel2X 4 3 13" xfId="42978" xr:uid="{E2C0805C-0F51-497D-B727-39828D6A283E}"/>
    <cellStyle name="SAPBEXHLevel2X 4 3 14" xfId="45171" xr:uid="{A5157CF5-AE9E-4BCC-A0F7-962D3DB3B5A1}"/>
    <cellStyle name="SAPBEXHLevel2X 4 3 15" xfId="47497" xr:uid="{0773E0EF-2340-4940-89F3-52D998B2D53C}"/>
    <cellStyle name="SAPBEXHLevel2X 4 3 2" xfId="3468" xr:uid="{00000000-0005-0000-0000-0000C56E0000}"/>
    <cellStyle name="SAPBEXHLevel2X 4 3 2 10" xfId="44197" xr:uid="{EF454DB0-0C9A-4FC2-B86D-D840C973D648}"/>
    <cellStyle name="SAPBEXHLevel2X 4 3 2 11" xfId="46387" xr:uid="{F1BEEAC4-A92B-4D8F-86A4-82129F9A7F85}"/>
    <cellStyle name="SAPBEXHLevel2X 4 3 2 12" xfId="48705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8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9" xr:uid="{64CA7BE6-7A69-4268-BB2A-EF43615EE4CF}"/>
    <cellStyle name="SAPBEXHLevel2X 4 4 11" xfId="45172" xr:uid="{E79A6FA4-A7CB-4603-BF18-CEB391450700}"/>
    <cellStyle name="SAPBEXHLevel2X 4 4 12" xfId="47498" xr:uid="{2B782BC1-A582-4A92-BDFD-047B2B438EAC}"/>
    <cellStyle name="SAPBEXHLevel2X 4 4 2" xfId="4085" xr:uid="{00000000-0005-0000-0000-0000ED6E0000}"/>
    <cellStyle name="SAPBEXHLevel2X 4 4 2 10" xfId="46388" xr:uid="{981CD17A-0548-4F7D-9C11-7CBC497C9954}"/>
    <cellStyle name="SAPBEXHLevel2X 4 4 2 11" xfId="48706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7" xr:uid="{77A79E0D-3193-4A1D-884A-E3DEEB30A72A}"/>
    <cellStyle name="SAPBEXHLevel2X 4 4 2 9" xfId="44198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8" xr:uid="{208547E9-4A97-4752-9569-EEB5FAFD14C7}"/>
    <cellStyle name="SAPBEXHLevel2X 4 5" xfId="3470" xr:uid="{00000000-0005-0000-0000-0000056F0000}"/>
    <cellStyle name="SAPBEXHLevel2X 4 5 10" xfId="45173" xr:uid="{FEF5C330-59DE-4F78-90D8-098203CF444C}"/>
    <cellStyle name="SAPBEXHLevel2X 4 5 11" xfId="47499" xr:uid="{57738112-5779-472D-82F7-071B3220078A}"/>
    <cellStyle name="SAPBEXHLevel2X 4 5 2" xfId="4084" xr:uid="{00000000-0005-0000-0000-0000066F0000}"/>
    <cellStyle name="SAPBEXHLevel2X 4 5 2 10" xfId="46389" xr:uid="{9D89D502-F15B-4ABA-BDDB-4986C5E7D21A}"/>
    <cellStyle name="SAPBEXHLevel2X 4 5 2 11" xfId="48707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6" xr:uid="{F07EE994-AAED-44BC-B647-CBC68EB9A525}"/>
    <cellStyle name="SAPBEXHLevel2X 4 5 2 9" xfId="44199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8" xr:uid="{E0EA5E20-3418-4EFA-A937-A84E99FFEA66}"/>
    <cellStyle name="SAPBEXHLevel2X 4 5 9" xfId="42980" xr:uid="{9F0288BC-A21C-451B-BE7D-B911E8DB9088}"/>
    <cellStyle name="SAPBEXHLevel2X 4 6" xfId="3471" xr:uid="{00000000-0005-0000-0000-00001D6F0000}"/>
    <cellStyle name="SAPBEXHLevel2X 4 6 10" xfId="45174" xr:uid="{7F875DD1-535B-48B8-8F8C-4730BC344853}"/>
    <cellStyle name="SAPBEXHLevel2X 4 6 11" xfId="47500" xr:uid="{9295C570-9391-4C49-A8D3-1DA369AC29C4}"/>
    <cellStyle name="SAPBEXHLevel2X 4 6 2" xfId="4083" xr:uid="{00000000-0005-0000-0000-00001E6F0000}"/>
    <cellStyle name="SAPBEXHLevel2X 4 6 2 10" xfId="46390" xr:uid="{107B3B39-BCFA-477B-A15E-E74BE054F4EF}"/>
    <cellStyle name="SAPBEXHLevel2X 4 6 2 11" xfId="48708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5" xr:uid="{F8B151A0-11A2-4A02-AD7D-076AC7C37F7B}"/>
    <cellStyle name="SAPBEXHLevel2X 4 6 2 9" xfId="44200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5" xr:uid="{D356E1E4-5F4E-436E-A81B-BAAA5A9A6E1A}"/>
    <cellStyle name="SAPBEXHLevel2X 4 6 9" xfId="42981" xr:uid="{73DC92A7-442D-4762-86DE-ED58943D13D9}"/>
    <cellStyle name="SAPBEXHLevel2X 4 7" xfId="3472" xr:uid="{00000000-0005-0000-0000-0000356F0000}"/>
    <cellStyle name="SAPBEXHLevel2X 4 7 10" xfId="45175" xr:uid="{31CF02DF-E4E4-4A10-A2F8-98DD61986D70}"/>
    <cellStyle name="SAPBEXHLevel2X 4 7 11" xfId="47501" xr:uid="{1BD00559-B83D-495B-9E62-FE8C5512B9C7}"/>
    <cellStyle name="SAPBEXHLevel2X 4 7 2" xfId="4082" xr:uid="{00000000-0005-0000-0000-0000366F0000}"/>
    <cellStyle name="SAPBEXHLevel2X 4 7 2 10" xfId="46391" xr:uid="{62D52B97-EDA1-4D0A-BF50-DE7F0B6494B1}"/>
    <cellStyle name="SAPBEXHLevel2X 4 7 2 11" xfId="48709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4" xr:uid="{7575582E-8070-4848-8134-A361DE84B3F7}"/>
    <cellStyle name="SAPBEXHLevel2X 4 7 2 9" xfId="44201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7" xr:uid="{D692AC95-1B4B-46FB-A995-7B6FEC008238}"/>
    <cellStyle name="SAPBEXHLevel2X 4 7 9" xfId="42982" xr:uid="{CA0DD623-C01B-4295-A826-04779688AFED}"/>
    <cellStyle name="SAPBEXHLevel2X 4 8" xfId="3473" xr:uid="{00000000-0005-0000-0000-00004D6F0000}"/>
    <cellStyle name="SAPBEXHLevel2X 4 8 10" xfId="45176" xr:uid="{C3A084A4-1192-44EF-B11C-A0DDD2C35887}"/>
    <cellStyle name="SAPBEXHLevel2X 4 8 11" xfId="47502" xr:uid="{D5297F4A-9DDC-44C7-81EA-C5D14CA69F59}"/>
    <cellStyle name="SAPBEXHLevel2X 4 8 2" xfId="4081" xr:uid="{00000000-0005-0000-0000-00004E6F0000}"/>
    <cellStyle name="SAPBEXHLevel2X 4 8 2 10" xfId="46392" xr:uid="{8D9C041A-9814-4287-8D70-1E104D803D19}"/>
    <cellStyle name="SAPBEXHLevel2X 4 8 2 11" xfId="48710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3" xr:uid="{4CCDF580-41EB-4081-8675-A90AFEE187B2}"/>
    <cellStyle name="SAPBEXHLevel2X 4 8 2 9" xfId="44202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7" xr:uid="{3CB200A4-72FF-4E0F-BFC2-B7E5558DC8EA}"/>
    <cellStyle name="SAPBEXHLevel2X 4 8 9" xfId="42983" xr:uid="{6ACD0473-71FC-44C0-9CC4-D6E4CBC4F0CE}"/>
    <cellStyle name="SAPBEXHLevel2X 4 9" xfId="3474" xr:uid="{00000000-0005-0000-0000-0000656F0000}"/>
    <cellStyle name="SAPBEXHLevel2X 4 9 10" xfId="45177" xr:uid="{D2F9924A-579B-4093-9BD0-45565C0D3BDA}"/>
    <cellStyle name="SAPBEXHLevel2X 4 9 11" xfId="47503" xr:uid="{8A599291-F8AA-432A-A5D4-8DA5F565E919}"/>
    <cellStyle name="SAPBEXHLevel2X 4 9 2" xfId="4080" xr:uid="{00000000-0005-0000-0000-0000666F0000}"/>
    <cellStyle name="SAPBEXHLevel2X 4 9 2 10" xfId="46393" xr:uid="{6D2AB736-A6ED-445C-830F-620CC8CB260C}"/>
    <cellStyle name="SAPBEXHLevel2X 4 9 2 11" xfId="48711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2" xr:uid="{E57EFC2C-A258-4AEE-8933-7621675F8CC9}"/>
    <cellStyle name="SAPBEXHLevel2X 4 9 2 9" xfId="44203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6" xr:uid="{4472FF68-7567-4593-AD6E-B85B68859B6A}"/>
    <cellStyle name="SAPBEXHLevel2X 4 9 9" xfId="42984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8" xr:uid="{1AF72C3D-CBF6-4816-9838-225B7B8D0A28}"/>
    <cellStyle name="SAPBEXHLevel2X 5 10 11" xfId="47504" xr:uid="{E9BA4ABD-992F-40AE-897D-0CF488EC42AE}"/>
    <cellStyle name="SAPBEXHLevel2X 5 10 2" xfId="4078" xr:uid="{00000000-0005-0000-0000-00007F6F0000}"/>
    <cellStyle name="SAPBEXHLevel2X 5 10 2 10" xfId="46394" xr:uid="{406323CA-1CC2-4BB8-A8AD-D5B168AE26D2}"/>
    <cellStyle name="SAPBEXHLevel2X 5 10 2 11" xfId="48712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1" xr:uid="{6E9A402A-A080-42EE-B20D-D043227CDC6B}"/>
    <cellStyle name="SAPBEXHLevel2X 5 10 2 9" xfId="44204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2000" xr:uid="{4A3EC547-320F-4D65-AF97-BC39F15102CC}"/>
    <cellStyle name="SAPBEXHLevel2X 5 10 9" xfId="42985" xr:uid="{A69FB26C-C8F1-4F40-9DB2-C5CACDC0A7F2}"/>
    <cellStyle name="SAPBEXHLevel2X 5 11" xfId="3477" xr:uid="{00000000-0005-0000-0000-0000966F0000}"/>
    <cellStyle name="SAPBEXHLevel2X 5 11 10" xfId="45179" xr:uid="{E4522E87-9C56-44EA-8B10-22D90A3D4CBF}"/>
    <cellStyle name="SAPBEXHLevel2X 5 11 11" xfId="47505" xr:uid="{724711CC-1354-490D-ABF0-B8D855B88986}"/>
    <cellStyle name="SAPBEXHLevel2X 5 11 2" xfId="4077" xr:uid="{00000000-0005-0000-0000-0000976F0000}"/>
    <cellStyle name="SAPBEXHLevel2X 5 11 2 10" xfId="46395" xr:uid="{25FC9D46-CBE0-44D9-8C8B-FECBA4305F15}"/>
    <cellStyle name="SAPBEXHLevel2X 5 11 2 11" xfId="48713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80" xr:uid="{898CC14D-DAB4-49F4-BF45-C8A1D86C9B38}"/>
    <cellStyle name="SAPBEXHLevel2X 5 11 2 9" xfId="44205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4" xr:uid="{6F3F09AF-0EC6-4DDD-B432-59156C2F1068}"/>
    <cellStyle name="SAPBEXHLevel2X 5 11 9" xfId="42986" xr:uid="{EF61ED76-EA1B-4DD7-A481-B634D9F56656}"/>
    <cellStyle name="SAPBEXHLevel2X 5 12" xfId="3478" xr:uid="{00000000-0005-0000-0000-0000AE6F0000}"/>
    <cellStyle name="SAPBEXHLevel2X 5 12 10" xfId="45180" xr:uid="{C8F1BB6F-71DD-4590-AF14-058A40B46399}"/>
    <cellStyle name="SAPBEXHLevel2X 5 12 11" xfId="47506" xr:uid="{C8B03F2F-4307-40D9-A3FF-6051468CC280}"/>
    <cellStyle name="SAPBEXHLevel2X 5 12 2" xfId="4076" xr:uid="{00000000-0005-0000-0000-0000AF6F0000}"/>
    <cellStyle name="SAPBEXHLevel2X 5 12 2 10" xfId="46396" xr:uid="{949460EC-1320-4095-913F-28F5F97CBB2D}"/>
    <cellStyle name="SAPBEXHLevel2X 5 12 2 11" xfId="48714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9" xr:uid="{509820DA-A985-469A-8737-F090CB6FB6A8}"/>
    <cellStyle name="SAPBEXHLevel2X 5 12 2 9" xfId="44206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6" xr:uid="{148EA678-AD7A-426E-96D0-FDBF6C0D3630}"/>
    <cellStyle name="SAPBEXHLevel2X 5 12 9" xfId="42987" xr:uid="{8731F653-6604-41EA-8036-8B2E3AC6555D}"/>
    <cellStyle name="SAPBEXHLevel2X 5 13" xfId="3479" xr:uid="{00000000-0005-0000-0000-0000C66F0000}"/>
    <cellStyle name="SAPBEXHLevel2X 5 13 10" xfId="45181" xr:uid="{2A3EDABB-3038-4BE0-8DBA-3716B7C8B2B7}"/>
    <cellStyle name="SAPBEXHLevel2X 5 13 11" xfId="47507" xr:uid="{762B4F72-24F5-47BE-B665-F7D467B9941C}"/>
    <cellStyle name="SAPBEXHLevel2X 5 13 2" xfId="4075" xr:uid="{00000000-0005-0000-0000-0000C76F0000}"/>
    <cellStyle name="SAPBEXHLevel2X 5 13 2 10" xfId="46397" xr:uid="{75923EA8-C182-4A4E-BB10-C79279AD6913}"/>
    <cellStyle name="SAPBEXHLevel2X 5 13 2 11" xfId="48715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8" xr:uid="{6C00E04D-7FD8-4408-B554-9D540B5A89EF}"/>
    <cellStyle name="SAPBEXHLevel2X 5 13 2 9" xfId="44207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4" xr:uid="{A442337E-3952-4A0F-96E6-68EF85E5738C}"/>
    <cellStyle name="SAPBEXHLevel2X 5 13 9" xfId="42988" xr:uid="{424E3580-20F5-4317-9542-B736A88761EC}"/>
    <cellStyle name="SAPBEXHLevel2X 5 14" xfId="3480" xr:uid="{00000000-0005-0000-0000-0000DE6F0000}"/>
    <cellStyle name="SAPBEXHLevel2X 5 14 10" xfId="45182" xr:uid="{0C7CE795-FD0E-4C7D-9AFE-319ACCC67D34}"/>
    <cellStyle name="SAPBEXHLevel2X 5 14 11" xfId="47508" xr:uid="{1AB3E28F-D996-40F8-8919-C781B43DEB90}"/>
    <cellStyle name="SAPBEXHLevel2X 5 14 2" xfId="4074" xr:uid="{00000000-0005-0000-0000-0000DF6F0000}"/>
    <cellStyle name="SAPBEXHLevel2X 5 14 2 10" xfId="46398" xr:uid="{682FA1D9-EDC6-4A44-B2A9-B078786A25FD}"/>
    <cellStyle name="SAPBEXHLevel2X 5 14 2 11" xfId="48716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7" xr:uid="{335F3567-BD1C-431C-A761-0304636563DF}"/>
    <cellStyle name="SAPBEXHLevel2X 5 14 2 9" xfId="44208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5" xr:uid="{2C788CF3-1FC5-46A6-BE60-1B22E5A2F4F9}"/>
    <cellStyle name="SAPBEXHLevel2X 5 14 9" xfId="42989" xr:uid="{F9A6CA42-0CC3-4526-9530-1B9D4ED1E53E}"/>
    <cellStyle name="SAPBEXHLevel2X 5 15" xfId="3481" xr:uid="{00000000-0005-0000-0000-0000F66F0000}"/>
    <cellStyle name="SAPBEXHLevel2X 5 15 10" xfId="45183" xr:uid="{571FE445-4D00-4431-BBA5-FED88E4F7010}"/>
    <cellStyle name="SAPBEXHLevel2X 5 15 11" xfId="47509" xr:uid="{CF35A2B2-836D-4842-9BF5-9682256CA373}"/>
    <cellStyle name="SAPBEXHLevel2X 5 15 2" xfId="4073" xr:uid="{00000000-0005-0000-0000-0000F76F0000}"/>
    <cellStyle name="SAPBEXHLevel2X 5 15 2 10" xfId="46399" xr:uid="{21C36803-BFE1-476F-BDEB-A76415FE7ADD}"/>
    <cellStyle name="SAPBEXHLevel2X 5 15 2 11" xfId="48717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6" xr:uid="{B1400F25-9397-473F-AE58-58064DE63644}"/>
    <cellStyle name="SAPBEXHLevel2X 5 15 2 9" xfId="44209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5" xr:uid="{EDF1BCB3-FE4E-444B-8A4E-B5F9585B2912}"/>
    <cellStyle name="SAPBEXHLevel2X 5 15 9" xfId="42990" xr:uid="{2E904F7F-6A81-4827-A6E6-E3142DCF7205}"/>
    <cellStyle name="SAPBEXHLevel2X 5 16" xfId="3475" xr:uid="{00000000-0005-0000-0000-00000E700000}"/>
    <cellStyle name="SAPBEXHLevel2X 5 16 10" xfId="42353" xr:uid="{D39FE1D7-2A30-4EC6-9BF4-4C62719C867F}"/>
    <cellStyle name="SAPBEXHLevel2X 5 16 11" xfId="44830" xr:uid="{17AD028E-42DA-4FE7-B923-5E82C69473DD}"/>
    <cellStyle name="SAPBEXHLevel2X 5 16 12" xfId="46886" xr:uid="{39A3616D-28A5-481E-9027-814C2F418E33}"/>
    <cellStyle name="SAPBEXHLevel2X 5 16 13" xfId="49189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4" xr:uid="{E40F9983-E2F5-45F8-90DA-51869B0316FA}"/>
    <cellStyle name="SAPBEXHLevel2X 5 17" xfId="4079" xr:uid="{00000000-0005-0000-0000-00001C700000}"/>
    <cellStyle name="SAPBEXHLevel2X 5 17 10" xfId="45524" xr:uid="{E901F190-2CB8-447C-AEF1-CAA1272C9D7C}"/>
    <cellStyle name="SAPBEXHLevel2X 5 17 11" xfId="47846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6" xr:uid="{137F7D61-C167-4AB6-98D0-9428CE3932E5}"/>
    <cellStyle name="SAPBEXHLevel2X 5 17 9" xfId="38131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4" xr:uid="{7B4B063D-6F49-415F-A66A-4F6A08A86A40}"/>
    <cellStyle name="SAPBEXHLevel2X 5 2 12" xfId="42991" xr:uid="{56FCD939-C14A-44ED-92C2-5368008394AB}"/>
    <cellStyle name="SAPBEXHLevel2X 5 2 13" xfId="45184" xr:uid="{BD1A12F4-9EE1-4EF4-80DB-CA137D1E5D55}"/>
    <cellStyle name="SAPBEXHLevel2X 5 2 14" xfId="47510" xr:uid="{D3D8E769-E842-425C-8972-04BA40E6AE11}"/>
    <cellStyle name="SAPBEXHLevel2X 5 2 2" xfId="3482" xr:uid="{00000000-0005-0000-0000-00002F700000}"/>
    <cellStyle name="SAPBEXHLevel2X 5 2 2 10" xfId="44210" xr:uid="{D9590C26-9940-46C3-9397-11AD16C3BF32}"/>
    <cellStyle name="SAPBEXHLevel2X 5 2 2 11" xfId="46400" xr:uid="{A80BF6B1-FDE1-4C2F-BD0D-0200AA8F375A}"/>
    <cellStyle name="SAPBEXHLevel2X 5 2 2 12" xfId="48718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5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5" xr:uid="{EA1C489D-7713-47D5-BC06-18223E8E28C1}"/>
    <cellStyle name="SAPBEXHLevel2X 5 27" xfId="40191" xr:uid="{8435BF78-11D9-413C-9D5A-9C76C53AEE51}"/>
    <cellStyle name="SAPBEXHLevel2X 5 28" xfId="40006" xr:uid="{C6A0553C-B9B8-41E2-B397-FCC6CFE0C450}"/>
    <cellStyle name="SAPBEXHLevel2X 5 29" xfId="40018" xr:uid="{CB8D6E48-9EFA-4B73-BF72-5998BAC6D1BA}"/>
    <cellStyle name="SAPBEXHLevel2X 5 3" xfId="3483" xr:uid="{00000000-0005-0000-0000-000060700000}"/>
    <cellStyle name="SAPBEXHLevel2X 5 3 10" xfId="42992" xr:uid="{1AC5B540-BBDA-4E2E-9A42-D978F941428D}"/>
    <cellStyle name="SAPBEXHLevel2X 5 3 11" xfId="45185" xr:uid="{61432F90-8396-45EC-8C6C-8C8A7DFCC9D5}"/>
    <cellStyle name="SAPBEXHLevel2X 5 3 12" xfId="47511" xr:uid="{6BE47A8D-8F20-4044-8C6F-568E5FFD15DC}"/>
    <cellStyle name="SAPBEXHLevel2X 5 3 2" xfId="4071" xr:uid="{00000000-0005-0000-0000-000061700000}"/>
    <cellStyle name="SAPBEXHLevel2X 5 3 2 10" xfId="46401" xr:uid="{86FD1E00-177F-4344-A194-5D8A829D1E76}"/>
    <cellStyle name="SAPBEXHLevel2X 5 3 2 11" xfId="48719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4" xr:uid="{5E956074-7A81-4AD1-A7C1-066A732C3EC3}"/>
    <cellStyle name="SAPBEXHLevel2X 5 3 2 9" xfId="44211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2" xr:uid="{C603D286-A563-4453-8B80-39131D16A0F4}"/>
    <cellStyle name="SAPBEXHLevel2X 5 4" xfId="3484" xr:uid="{00000000-0005-0000-0000-000079700000}"/>
    <cellStyle name="SAPBEXHLevel2X 5 4 10" xfId="45186" xr:uid="{59CFEF1D-F9FF-4973-A1BD-B2A23651FA25}"/>
    <cellStyle name="SAPBEXHLevel2X 5 4 11" xfId="47512" xr:uid="{716BB5AA-6779-4C4B-8EFC-C91ED90C921B}"/>
    <cellStyle name="SAPBEXHLevel2X 5 4 2" xfId="4070" xr:uid="{00000000-0005-0000-0000-00007A700000}"/>
    <cellStyle name="SAPBEXHLevel2X 5 4 2 10" xfId="46402" xr:uid="{527F5552-22E6-49E8-BB3C-9119DC9ABEE0}"/>
    <cellStyle name="SAPBEXHLevel2X 5 4 2 11" xfId="48720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3" xr:uid="{72DF65CB-D466-4F65-B1CB-8855237D1A05}"/>
    <cellStyle name="SAPBEXHLevel2X 5 4 2 9" xfId="44212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3" xr:uid="{7A0DF005-C3B7-44FB-B736-5167C2D13AE0}"/>
    <cellStyle name="SAPBEXHLevel2X 5 4 9" xfId="42993" xr:uid="{7240542B-2D52-4E10-9F8D-CA345539E243}"/>
    <cellStyle name="SAPBEXHLevel2X 5 5" xfId="3485" xr:uid="{00000000-0005-0000-0000-000091700000}"/>
    <cellStyle name="SAPBEXHLevel2X 5 5 10" xfId="45187" xr:uid="{137B039E-94DA-498A-B0DD-0BC6391F21DF}"/>
    <cellStyle name="SAPBEXHLevel2X 5 5 11" xfId="47513" xr:uid="{29024D12-F64D-423C-8FE6-54C581F423BA}"/>
    <cellStyle name="SAPBEXHLevel2X 5 5 2" xfId="4069" xr:uid="{00000000-0005-0000-0000-000092700000}"/>
    <cellStyle name="SAPBEXHLevel2X 5 5 2 10" xfId="46403" xr:uid="{4AB6A546-5343-4BB5-B3AA-0C412C308A8C}"/>
    <cellStyle name="SAPBEXHLevel2X 5 5 2 11" xfId="48721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2" xr:uid="{2D526015-5112-4E3C-9770-F378CB5DF89F}"/>
    <cellStyle name="SAPBEXHLevel2X 5 5 2 9" xfId="44213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3" xr:uid="{65E41812-B36F-44BE-BE00-E52036A4A633}"/>
    <cellStyle name="SAPBEXHLevel2X 5 5 9" xfId="42994" xr:uid="{F7F0AAD7-88FF-4FB5-B97F-7D92CD55874D}"/>
    <cellStyle name="SAPBEXHLevel2X 5 6" xfId="3486" xr:uid="{00000000-0005-0000-0000-0000A9700000}"/>
    <cellStyle name="SAPBEXHLevel2X 5 6 10" xfId="45188" xr:uid="{308DC877-35D9-47A3-8FBB-281497899B95}"/>
    <cellStyle name="SAPBEXHLevel2X 5 6 11" xfId="47514" xr:uid="{0E25318B-0867-4418-92A7-BFE0F79A4CF7}"/>
    <cellStyle name="SAPBEXHLevel2X 5 6 2" xfId="4068" xr:uid="{00000000-0005-0000-0000-0000AA700000}"/>
    <cellStyle name="SAPBEXHLevel2X 5 6 2 10" xfId="46404" xr:uid="{E8BFA36E-11C6-4996-9451-5C18DAEB6302}"/>
    <cellStyle name="SAPBEXHLevel2X 5 6 2 11" xfId="48722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1" xr:uid="{AAD75F81-E0B2-47B8-933D-841399CECBB2}"/>
    <cellStyle name="SAPBEXHLevel2X 5 6 2 9" xfId="44214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2" xr:uid="{75D9CB0B-99E4-436A-B839-06E2F20CB529}"/>
    <cellStyle name="SAPBEXHLevel2X 5 6 9" xfId="42995" xr:uid="{9B0CC90E-C038-4F83-B6AA-87A5CE0597BE}"/>
    <cellStyle name="SAPBEXHLevel2X 5 7" xfId="3487" xr:uid="{00000000-0005-0000-0000-0000C1700000}"/>
    <cellStyle name="SAPBEXHLevel2X 5 7 10" xfId="45189" xr:uid="{F071C048-AE12-4F14-A65D-07B03486B224}"/>
    <cellStyle name="SAPBEXHLevel2X 5 7 11" xfId="47515" xr:uid="{02403B1C-0D62-481D-9852-B786D31915AF}"/>
    <cellStyle name="SAPBEXHLevel2X 5 7 2" xfId="4067" xr:uid="{00000000-0005-0000-0000-0000C2700000}"/>
    <cellStyle name="SAPBEXHLevel2X 5 7 2 10" xfId="46405" xr:uid="{2094A211-3E43-4CE2-8D5F-929316F21153}"/>
    <cellStyle name="SAPBEXHLevel2X 5 7 2 11" xfId="48723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70" xr:uid="{B6263477-0480-4F5A-967E-6B1D1D68F972}"/>
    <cellStyle name="SAPBEXHLevel2X 5 7 2 9" xfId="44215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80" xr:uid="{B497D530-71B5-469E-9597-59ED6B2CFE3B}"/>
    <cellStyle name="SAPBEXHLevel2X 5 7 9" xfId="42996" xr:uid="{5CE277E8-77F0-426E-9DC7-3A2407C873F8}"/>
    <cellStyle name="SAPBEXHLevel2X 5 8" xfId="3488" xr:uid="{00000000-0005-0000-0000-0000D9700000}"/>
    <cellStyle name="SAPBEXHLevel2X 5 8 10" xfId="45190" xr:uid="{841A0D83-33A6-4108-97BA-41A0B4C9AF8A}"/>
    <cellStyle name="SAPBEXHLevel2X 5 8 11" xfId="47516" xr:uid="{2F544026-674F-479B-8B8C-82B135A07561}"/>
    <cellStyle name="SAPBEXHLevel2X 5 8 2" xfId="4066" xr:uid="{00000000-0005-0000-0000-0000DA700000}"/>
    <cellStyle name="SAPBEXHLevel2X 5 8 2 10" xfId="46406" xr:uid="{1779A3F9-32DE-4722-A7BF-AEB42E87176E}"/>
    <cellStyle name="SAPBEXHLevel2X 5 8 2 11" xfId="48724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9" xr:uid="{39D34AEE-C4D7-49D4-9325-DDE80C0B788B}"/>
    <cellStyle name="SAPBEXHLevel2X 5 8 2 9" xfId="44216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1" xr:uid="{698DE371-DC20-4D61-ABCC-B48812EF21C6}"/>
    <cellStyle name="SAPBEXHLevel2X 5 8 9" xfId="42997" xr:uid="{010B4E9F-74A1-4D90-8D70-E950E87543B3}"/>
    <cellStyle name="SAPBEXHLevel2X 5 9" xfId="3489" xr:uid="{00000000-0005-0000-0000-0000F1700000}"/>
    <cellStyle name="SAPBEXHLevel2X 5 9 10" xfId="45191" xr:uid="{820690A0-D3CE-48D9-B275-DF37CF448618}"/>
    <cellStyle name="SAPBEXHLevel2X 5 9 11" xfId="47517" xr:uid="{A39571DA-C669-4CB0-ADBE-DE03AC21EB69}"/>
    <cellStyle name="SAPBEXHLevel2X 5 9 2" xfId="4065" xr:uid="{00000000-0005-0000-0000-0000F2700000}"/>
    <cellStyle name="SAPBEXHLevel2X 5 9 2 10" xfId="46407" xr:uid="{F687040E-63C4-461D-9659-3F5F19F41002}"/>
    <cellStyle name="SAPBEXHLevel2X 5 9 2 11" xfId="48725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8" xr:uid="{B8F11D1F-9541-4D9B-A048-2840B2F84644}"/>
    <cellStyle name="SAPBEXHLevel2X 5 9 2 9" xfId="44217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1" xr:uid="{3FC96C9F-5C3E-41B1-924F-9EDC78C38EC9}"/>
    <cellStyle name="SAPBEXHLevel2X 5 9 9" xfId="42998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40" xr:uid="{BB072C49-01B5-4BF8-AD9C-E87FCE027E30}"/>
    <cellStyle name="SAPBEXHLevel2X 6 13" xfId="42999" xr:uid="{0C9759F2-E3B5-4DE4-A547-BBB6DB9B9873}"/>
    <cellStyle name="SAPBEXHLevel2X 6 14" xfId="45192" xr:uid="{0341A3D7-3E8A-498A-80B1-CF93D9481727}"/>
    <cellStyle name="SAPBEXHLevel2X 6 15" xfId="47518" xr:uid="{1E29BC0C-0EC2-41F9-9104-97E429D58C6B}"/>
    <cellStyle name="SAPBEXHLevel2X 6 2" xfId="1887" xr:uid="{00000000-0005-0000-0000-00000D710000}"/>
    <cellStyle name="SAPBEXHLevel2X 6 2 10" xfId="38567" xr:uid="{FFB1A580-DEFF-4F7F-A962-E76205051EE4}"/>
    <cellStyle name="SAPBEXHLevel2X 6 2 11" xfId="44218" xr:uid="{E738DAC7-D318-46F9-8366-2F8FEF43F513}"/>
    <cellStyle name="SAPBEXHLevel2X 6 2 12" xfId="46408" xr:uid="{E8484FFC-A9A1-4F9C-89AA-2B3A664138A1}"/>
    <cellStyle name="SAPBEXHLevel2X 6 2 13" xfId="48726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3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8" xr:uid="{43C86F6A-406B-4399-9943-878B6D4DF45E}"/>
    <cellStyle name="SAPBEXHLevel2X 7 12" xfId="43000" xr:uid="{FDA3109D-127B-45FA-B33A-65C623BDE625}"/>
    <cellStyle name="SAPBEXHLevel2X 7 13" xfId="45193" xr:uid="{70AE8FEA-B9DB-4BD0-B27A-5DF88F590330}"/>
    <cellStyle name="SAPBEXHLevel2X 7 14" xfId="47519" xr:uid="{D0BAF9E7-D82D-4986-8DB9-23F45D1B27FC}"/>
    <cellStyle name="SAPBEXHLevel2X 7 2" xfId="3491" xr:uid="{00000000-0005-0000-0000-000042710000}"/>
    <cellStyle name="SAPBEXHLevel2X 7 2 10" xfId="44219" xr:uid="{8ED8DE7E-5097-4BBC-B144-42EB97BC8A88}"/>
    <cellStyle name="SAPBEXHLevel2X 7 2 11" xfId="46409" xr:uid="{80E84AD4-4D0E-4B7D-AFB3-85EDA6BFCD2F}"/>
    <cellStyle name="SAPBEXHLevel2X 7 2 12" xfId="48727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6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4" xr:uid="{4A797B38-2FC3-4B69-AE10-E8DDD0E40729}"/>
    <cellStyle name="SAPBEXHLevel2X 8 11" xfId="47520" xr:uid="{6DE42457-18ED-4E60-8DBB-B4F8E0239D25}"/>
    <cellStyle name="SAPBEXHLevel2X 8 2" xfId="2138" xr:uid="{00000000-0005-0000-0000-00006A710000}"/>
    <cellStyle name="SAPBEXHLevel2X 8 2 10" xfId="46410" xr:uid="{98649B0B-4BB8-4CDA-B1FF-6E4D1E035269}"/>
    <cellStyle name="SAPBEXHLevel2X 8 2 11" xfId="48728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5" xr:uid="{74C22AB4-6C6E-4EB8-9E77-4B089591E683}"/>
    <cellStyle name="SAPBEXHLevel2X 8 2 9" xfId="44220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9" xr:uid="{13007EED-0DD3-46A2-B679-AC4ADDC14D44}"/>
    <cellStyle name="SAPBEXHLevel2X 8 9" xfId="43001" xr:uid="{DC613757-9F43-48AD-8CB6-4326D8F8B379}"/>
    <cellStyle name="SAPBEXHLevel2X 9" xfId="1889" xr:uid="{00000000-0005-0000-0000-000081710000}"/>
    <cellStyle name="SAPBEXHLevel2X 9 10" xfId="45195" xr:uid="{C52D3E68-0F4C-41AB-81D0-4816B1D22056}"/>
    <cellStyle name="SAPBEXHLevel2X 9 11" xfId="47521" xr:uid="{DC7FA61A-487F-4E25-ABBA-BFDA8A7E25A1}"/>
    <cellStyle name="SAPBEXHLevel2X 9 2" xfId="3665" xr:uid="{00000000-0005-0000-0000-000082710000}"/>
    <cellStyle name="SAPBEXHLevel2X 9 2 10" xfId="46411" xr:uid="{2EC5F925-E2EB-4861-BE23-A9EB84D12731}"/>
    <cellStyle name="SAPBEXHLevel2X 9 2 11" xfId="48729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4" xr:uid="{998DF060-A097-4D8C-842E-49C682EEE457}"/>
    <cellStyle name="SAPBEXHLevel2X 9 2 9" xfId="44221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9" xr:uid="{73A442D8-ED83-428F-B670-FBAD2D9C5B96}"/>
    <cellStyle name="SAPBEXHLevel2X 9 9" xfId="43002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6" xr:uid="{74844E2C-C3A9-45FE-9650-12B3892308D9}"/>
    <cellStyle name="SAPBEXHLevel3 10 12" xfId="43003" xr:uid="{D8220B66-3123-4A5C-B5CE-1105F05E8A55}"/>
    <cellStyle name="SAPBEXHLevel3 10 13" xfId="45196" xr:uid="{CAA07A2D-AA8B-4753-9375-7C22FF385038}"/>
    <cellStyle name="SAPBEXHLevel3 10 14" xfId="47522" xr:uid="{D8FE41EC-3410-4329-A7BD-DB30C54C00DA}"/>
    <cellStyle name="SAPBEXHLevel3 10 2" xfId="3494" xr:uid="{00000000-0005-0000-0000-00009D710000}"/>
    <cellStyle name="SAPBEXHLevel3 10 2 10" xfId="44222" xr:uid="{1004247A-9F52-4D97-B1F2-8B67E06C8B15}"/>
    <cellStyle name="SAPBEXHLevel3 10 2 11" xfId="46412" xr:uid="{58A28B80-C7B8-471A-94F7-3E8EB5CFF11C}"/>
    <cellStyle name="SAPBEXHLevel3 10 2 12" xfId="48730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3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7" xr:uid="{80F19CFF-AA5E-4225-8807-263D2974BE87}"/>
    <cellStyle name="SAPBEXHLevel3 11 11" xfId="47523" xr:uid="{B5DF837D-93AF-4946-9DB9-8822D61E6984}"/>
    <cellStyle name="SAPBEXHLevel3 11 2" xfId="4061" xr:uid="{00000000-0005-0000-0000-0000C0710000}"/>
    <cellStyle name="SAPBEXHLevel3 11 2 10" xfId="46413" xr:uid="{2C3D50E4-5B45-4C25-8CFD-39B55A200A5A}"/>
    <cellStyle name="SAPBEXHLevel3 11 2 11" xfId="48731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2" xr:uid="{DD4C5D7A-BCF7-4A78-AF42-B74B552482BF}"/>
    <cellStyle name="SAPBEXHLevel3 11 2 9" xfId="44223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7" xr:uid="{2708C894-9EE1-4A29-94C5-32CAB7FBF68A}"/>
    <cellStyle name="SAPBEXHLevel3 11 9" xfId="43004" xr:uid="{6DA0A1B5-3780-41C0-B07D-E6C312423233}"/>
    <cellStyle name="SAPBEXHLevel3 12" xfId="1893" xr:uid="{00000000-0005-0000-0000-0000D7710000}"/>
    <cellStyle name="SAPBEXHLevel3 12 10" xfId="45198" xr:uid="{DE2C8DB8-1295-4711-911B-8802E20663C4}"/>
    <cellStyle name="SAPBEXHLevel3 12 11" xfId="47524" xr:uid="{B59E317C-B598-44DA-BE42-355E24E3A209}"/>
    <cellStyle name="SAPBEXHLevel3 12 2" xfId="4060" xr:uid="{00000000-0005-0000-0000-0000D8710000}"/>
    <cellStyle name="SAPBEXHLevel3 12 2 10" xfId="46414" xr:uid="{C5B3BE04-CBCF-4B1D-B236-EE1B273D75DC}"/>
    <cellStyle name="SAPBEXHLevel3 12 2 11" xfId="48732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1" xr:uid="{B616CF65-3AEF-44FA-A189-ACD0267D9DC1}"/>
    <cellStyle name="SAPBEXHLevel3 12 2 9" xfId="44224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8" xr:uid="{E8238976-1C2E-4A22-B380-C4A3AF3D698C}"/>
    <cellStyle name="SAPBEXHLevel3 12 9" xfId="43005" xr:uid="{3B2A6029-051C-41CB-988B-75853725065D}"/>
    <cellStyle name="SAPBEXHLevel3 13" xfId="3497" xr:uid="{00000000-0005-0000-0000-0000EF710000}"/>
    <cellStyle name="SAPBEXHLevel3 13 10" xfId="45199" xr:uid="{76E25021-F9AA-4FC7-B322-1AE4207DDFCB}"/>
    <cellStyle name="SAPBEXHLevel3 13 11" xfId="47525" xr:uid="{F80EB0C3-8EF3-4576-918A-809FA5036B3D}"/>
    <cellStyle name="SAPBEXHLevel3 13 2" xfId="4059" xr:uid="{00000000-0005-0000-0000-0000F0710000}"/>
    <cellStyle name="SAPBEXHLevel3 13 2 10" xfId="46415" xr:uid="{49D51C10-4A18-47A5-ADD6-1769C218739E}"/>
    <cellStyle name="SAPBEXHLevel3 13 2 11" xfId="48733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60" xr:uid="{011D2E96-AB8E-4B99-9F1F-82BC88C4D5E1}"/>
    <cellStyle name="SAPBEXHLevel3 13 2 9" xfId="44225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7" xr:uid="{CAC1A735-55D8-4687-913E-7EAD715BCF94}"/>
    <cellStyle name="SAPBEXHLevel3 13 9" xfId="43006" xr:uid="{6050AFEE-4DB2-494B-93FD-6F3B5B1AC798}"/>
    <cellStyle name="SAPBEXHLevel3 14" xfId="3498" xr:uid="{00000000-0005-0000-0000-000007720000}"/>
    <cellStyle name="SAPBEXHLevel3 14 10" xfId="45200" xr:uid="{A57AC382-43E4-47FB-8C88-39C25C076C8B}"/>
    <cellStyle name="SAPBEXHLevel3 14 11" xfId="47526" xr:uid="{81E5CDEC-BB37-421C-810E-79109871D152}"/>
    <cellStyle name="SAPBEXHLevel3 14 2" xfId="4058" xr:uid="{00000000-0005-0000-0000-000008720000}"/>
    <cellStyle name="SAPBEXHLevel3 14 2 10" xfId="46416" xr:uid="{CFBB926A-30F1-4455-9F1B-3D34763EE219}"/>
    <cellStyle name="SAPBEXHLevel3 14 2 11" xfId="48734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9" xr:uid="{38C51E0F-6F78-4324-87A6-EDFCB3E34211}"/>
    <cellStyle name="SAPBEXHLevel3 14 2 9" xfId="44226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20" xr:uid="{6F3E2412-0EE1-455F-B3B7-ECB7D3232A0C}"/>
    <cellStyle name="SAPBEXHLevel3 14 9" xfId="43007" xr:uid="{62594B9C-7B36-4A1E-98C6-1E2B35A79EF4}"/>
    <cellStyle name="SAPBEXHLevel3 15" xfId="3499" xr:uid="{00000000-0005-0000-0000-00001F720000}"/>
    <cellStyle name="SAPBEXHLevel3 15 10" xfId="45201" xr:uid="{D19D4B2E-F81A-4E59-B10C-C07F817475A8}"/>
    <cellStyle name="SAPBEXHLevel3 15 11" xfId="47527" xr:uid="{7573C3C2-B3C4-4F01-AC77-FEABA330C70E}"/>
    <cellStyle name="SAPBEXHLevel3 15 2" xfId="4057" xr:uid="{00000000-0005-0000-0000-000020720000}"/>
    <cellStyle name="SAPBEXHLevel3 15 2 10" xfId="46417" xr:uid="{970C236A-AFFD-4CD2-9558-53688E4187DE}"/>
    <cellStyle name="SAPBEXHLevel3 15 2 11" xfId="48735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8" xr:uid="{9C5BC225-DF22-475B-BC55-B1F4D9A738DD}"/>
    <cellStyle name="SAPBEXHLevel3 15 2 9" xfId="44227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5" xr:uid="{B74939C6-129B-4688-8C89-9FB778FBA88D}"/>
    <cellStyle name="SAPBEXHLevel3 15 9" xfId="43008" xr:uid="{8C26226F-AD57-4252-98B1-ED50F5A901C5}"/>
    <cellStyle name="SAPBEXHLevel3 16" xfId="3500" xr:uid="{00000000-0005-0000-0000-000037720000}"/>
    <cellStyle name="SAPBEXHLevel3 16 10" xfId="45202" xr:uid="{93C87704-A03D-4FFD-9A0D-38861FD33102}"/>
    <cellStyle name="SAPBEXHLevel3 16 11" xfId="47528" xr:uid="{0280E3F6-DA99-4612-910E-940B6BE0D0CD}"/>
    <cellStyle name="SAPBEXHLevel3 16 2" xfId="4056" xr:uid="{00000000-0005-0000-0000-000038720000}"/>
    <cellStyle name="SAPBEXHLevel3 16 2 10" xfId="46418" xr:uid="{A59A3A4F-8FAC-473C-A50A-3076799CF800}"/>
    <cellStyle name="SAPBEXHLevel3 16 2 11" xfId="48736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7" xr:uid="{DB359E47-00D2-4C66-979B-19B4E652EB49}"/>
    <cellStyle name="SAPBEXHLevel3 16 2 9" xfId="44228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6" xr:uid="{BC366B5A-BCF8-4AD0-AD37-8261C0D88DC6}"/>
    <cellStyle name="SAPBEXHLevel3 16 9" xfId="43009" xr:uid="{F581584A-7291-4EDF-976D-9A61F8FF4952}"/>
    <cellStyle name="SAPBEXHLevel3 17" xfId="3501" xr:uid="{00000000-0005-0000-0000-00004F720000}"/>
    <cellStyle name="SAPBEXHLevel3 17 10" xfId="45203" xr:uid="{07CA00BC-B9E1-4668-AE90-D1F39C3FDA46}"/>
    <cellStyle name="SAPBEXHLevel3 17 11" xfId="47529" xr:uid="{8CFBE8DB-54CF-4FD3-B67E-9D1176E4C8C3}"/>
    <cellStyle name="SAPBEXHLevel3 17 2" xfId="4055" xr:uid="{00000000-0005-0000-0000-000050720000}"/>
    <cellStyle name="SAPBEXHLevel3 17 2 10" xfId="46419" xr:uid="{83E3ECC8-96C9-4952-95D0-3086FACEC41B}"/>
    <cellStyle name="SAPBEXHLevel3 17 2 11" xfId="48737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6" xr:uid="{0B91FFF0-2A01-4288-A4E5-562005F88EC3}"/>
    <cellStyle name="SAPBEXHLevel3 17 2 9" xfId="44229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4" xr:uid="{E77B7475-9D03-46A8-9F12-3FC8EBF22C82}"/>
    <cellStyle name="SAPBEXHLevel3 17 9" xfId="43010" xr:uid="{9DAF49CE-88D6-462D-8E85-954C7B17E216}"/>
    <cellStyle name="SAPBEXHLevel3 18" xfId="3502" xr:uid="{00000000-0005-0000-0000-000067720000}"/>
    <cellStyle name="SAPBEXHLevel3 18 10" xfId="45204" xr:uid="{DD92C4F4-C9B2-48BB-BB0D-62E680C8E7FE}"/>
    <cellStyle name="SAPBEXHLevel3 18 11" xfId="47530" xr:uid="{B83CA13B-0BEE-4A94-B326-9A8A8F748621}"/>
    <cellStyle name="SAPBEXHLevel3 18 2" xfId="4054" xr:uid="{00000000-0005-0000-0000-000068720000}"/>
    <cellStyle name="SAPBEXHLevel3 18 2 10" xfId="46420" xr:uid="{99209503-398D-4CF2-825F-D3E6CE80FEB5}"/>
    <cellStyle name="SAPBEXHLevel3 18 2 11" xfId="48738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5" xr:uid="{49FCB414-1CC2-4C46-AB8C-C64B53E24236}"/>
    <cellStyle name="SAPBEXHLevel3 18 2 9" xfId="44230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4" xr:uid="{A33AD50E-65BF-45EA-B475-28FDA37E9213}"/>
    <cellStyle name="SAPBEXHLevel3 18 9" xfId="43011" xr:uid="{5A17AD0F-A10A-4797-B770-4FA6F6467044}"/>
    <cellStyle name="SAPBEXHLevel3 19" xfId="3503" xr:uid="{00000000-0005-0000-0000-00007F720000}"/>
    <cellStyle name="SAPBEXHLevel3 19 10" xfId="45205" xr:uid="{958BD8B2-E097-4446-BD41-6F9CC78CDDB7}"/>
    <cellStyle name="SAPBEXHLevel3 19 11" xfId="47531" xr:uid="{34857CAF-F024-4809-9A2F-86B9069898E9}"/>
    <cellStyle name="SAPBEXHLevel3 19 2" xfId="4053" xr:uid="{00000000-0005-0000-0000-000080720000}"/>
    <cellStyle name="SAPBEXHLevel3 19 2 10" xfId="46421" xr:uid="{33EDFAED-2AB9-49AA-86C5-D1527F95A3FF}"/>
    <cellStyle name="SAPBEXHLevel3 19 2 11" xfId="48739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4" xr:uid="{5AE3BE4D-F08F-42F0-82AB-3530177675B0}"/>
    <cellStyle name="SAPBEXHLevel3 19 2 9" xfId="44231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5" xr:uid="{DAC433D4-6295-417B-B86A-97BC6152CA4F}"/>
    <cellStyle name="SAPBEXHLevel3 19 9" xfId="43012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6" xr:uid="{84DF6182-4DDA-45BA-A98B-BB49B783F98E}"/>
    <cellStyle name="SAPBEXHLevel3 2 10 11" xfId="47532" xr:uid="{06CBC601-9805-427E-B642-0AC445463089}"/>
    <cellStyle name="SAPBEXHLevel3 2 10 2" xfId="4051" xr:uid="{00000000-0005-0000-0000-000099720000}"/>
    <cellStyle name="SAPBEXHLevel3 2 10 2 10" xfId="46422" xr:uid="{70819527-B441-4A36-9165-D32766837BAA}"/>
    <cellStyle name="SAPBEXHLevel3 2 10 2 11" xfId="48740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3" xr:uid="{2823FCB2-4255-4AED-B7A8-48B899904227}"/>
    <cellStyle name="SAPBEXHLevel3 2 10 2 9" xfId="44232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3" xr:uid="{BC96B5EF-398F-448A-BA6C-273DD06D2529}"/>
    <cellStyle name="SAPBEXHLevel3 2 10 9" xfId="43013" xr:uid="{ECD76C45-CA6F-491D-BFE7-D285B08F8222}"/>
    <cellStyle name="SAPBEXHLevel3 2 11" xfId="3506" xr:uid="{00000000-0005-0000-0000-0000B0720000}"/>
    <cellStyle name="SAPBEXHLevel3 2 11 10" xfId="45207" xr:uid="{40D2BC23-9F01-4E3A-B4F4-EA70CB8DABDF}"/>
    <cellStyle name="SAPBEXHLevel3 2 11 11" xfId="47533" xr:uid="{6D338EB3-3D1F-419E-9883-1BE935816807}"/>
    <cellStyle name="SAPBEXHLevel3 2 11 2" xfId="4050" xr:uid="{00000000-0005-0000-0000-0000B1720000}"/>
    <cellStyle name="SAPBEXHLevel3 2 11 2 10" xfId="46423" xr:uid="{693FEC5B-5D76-479B-860E-EB31E1F400EF}"/>
    <cellStyle name="SAPBEXHLevel3 2 11 2 11" xfId="48741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2" xr:uid="{D52E69A4-16A3-4177-A6B4-63D7A22CF221}"/>
    <cellStyle name="SAPBEXHLevel3 2 11 2 9" xfId="44233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4" xr:uid="{C97F0691-A085-42EA-A8A6-353CA37EC2E8}"/>
    <cellStyle name="SAPBEXHLevel3 2 11 9" xfId="43014" xr:uid="{92A310FC-826F-4E84-80A7-66AD131F8377}"/>
    <cellStyle name="SAPBEXHLevel3 2 12" xfId="3507" xr:uid="{00000000-0005-0000-0000-0000C8720000}"/>
    <cellStyle name="SAPBEXHLevel3 2 12 10" xfId="45208" xr:uid="{AC7B4B59-923D-434E-AE36-C125AE92C1EA}"/>
    <cellStyle name="SAPBEXHLevel3 2 12 11" xfId="47534" xr:uid="{2512C87B-C173-4CD9-A68C-AC783793F11C}"/>
    <cellStyle name="SAPBEXHLevel3 2 12 2" xfId="4048" xr:uid="{00000000-0005-0000-0000-0000C9720000}"/>
    <cellStyle name="SAPBEXHLevel3 2 12 2 10" xfId="46424" xr:uid="{40CC49F8-F76B-430F-A31E-D5C306687E24}"/>
    <cellStyle name="SAPBEXHLevel3 2 12 2 11" xfId="48742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1" xr:uid="{54D65437-2994-4371-9EE3-8D340AE80F05}"/>
    <cellStyle name="SAPBEXHLevel3 2 12 2 9" xfId="44234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2" xr:uid="{69BAFDA6-BC45-4A6F-9F3E-284E34AABE53}"/>
    <cellStyle name="SAPBEXHLevel3 2 12 9" xfId="43015" xr:uid="{1DB4AD49-840B-48C7-AAD6-C04AC6895FC6}"/>
    <cellStyle name="SAPBEXHLevel3 2 13" xfId="3508" xr:uid="{00000000-0005-0000-0000-0000E0720000}"/>
    <cellStyle name="SAPBEXHLevel3 2 13 10" xfId="45209" xr:uid="{145542C9-3E0A-4C97-B6A8-0EA6C3E6DBE5}"/>
    <cellStyle name="SAPBEXHLevel3 2 13 11" xfId="47535" xr:uid="{B95D61AC-82E2-485B-9955-3C611CC2F2FA}"/>
    <cellStyle name="SAPBEXHLevel3 2 13 2" xfId="4925" xr:uid="{00000000-0005-0000-0000-0000E1720000}"/>
    <cellStyle name="SAPBEXHLevel3 2 13 2 10" xfId="46425" xr:uid="{420F85AF-B836-4ADF-9BB8-63E85E935F59}"/>
    <cellStyle name="SAPBEXHLevel3 2 13 2 11" xfId="48743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50" xr:uid="{7F0B924C-B975-4610-A0D3-09E69316B175}"/>
    <cellStyle name="SAPBEXHLevel3 2 13 2 9" xfId="44235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3" xr:uid="{BA73CFF5-E75A-43EA-BF11-4D490399B09D}"/>
    <cellStyle name="SAPBEXHLevel3 2 13 9" xfId="43016" xr:uid="{75B72088-699C-46B2-8858-906503A852E6}"/>
    <cellStyle name="SAPBEXHLevel3 2 14" xfId="3509" xr:uid="{00000000-0005-0000-0000-0000F8720000}"/>
    <cellStyle name="SAPBEXHLevel3 2 14 10" xfId="45210" xr:uid="{66D109BC-C27F-43FE-A36B-1D07580BBF5A}"/>
    <cellStyle name="SAPBEXHLevel3 2 14 11" xfId="47536" xr:uid="{D44B68DF-50C0-42A7-A8CD-0DB414FC1E2A}"/>
    <cellStyle name="SAPBEXHLevel3 2 14 2" xfId="4047" xr:uid="{00000000-0005-0000-0000-0000F9720000}"/>
    <cellStyle name="SAPBEXHLevel3 2 14 2 10" xfId="46426" xr:uid="{DF6EE137-56B5-48FC-9A78-F92A997C2FEB}"/>
    <cellStyle name="SAPBEXHLevel3 2 14 2 11" xfId="48744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9" xr:uid="{150C16AA-E670-4863-8911-520CB88B5BB6}"/>
    <cellStyle name="SAPBEXHLevel3 2 14 2 9" xfId="44236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1" xr:uid="{2DBFC6F0-A8DA-407D-B819-25ECF20A096A}"/>
    <cellStyle name="SAPBEXHLevel3 2 14 9" xfId="43017" xr:uid="{5939B2B6-0D9D-4A90-B95C-3CC4D402FC1B}"/>
    <cellStyle name="SAPBEXHLevel3 2 15" xfId="3510" xr:uid="{00000000-0005-0000-0000-000010730000}"/>
    <cellStyle name="SAPBEXHLevel3 2 15 10" xfId="45211" xr:uid="{1C71BAA0-C31A-4663-9CC7-026CB8EAEC37}"/>
    <cellStyle name="SAPBEXHLevel3 2 15 11" xfId="47537" xr:uid="{8742FAEB-8FA4-478E-84C4-86EF4B7FCEC6}"/>
    <cellStyle name="SAPBEXHLevel3 2 15 2" xfId="3680" xr:uid="{00000000-0005-0000-0000-000011730000}"/>
    <cellStyle name="SAPBEXHLevel3 2 15 2 10" xfId="46427" xr:uid="{CA99E49F-F37F-418A-A046-05124C2862BE}"/>
    <cellStyle name="SAPBEXHLevel3 2 15 2 11" xfId="48745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8" xr:uid="{FD02BF74-7D5C-4838-9C57-39161CCB3D86}"/>
    <cellStyle name="SAPBEXHLevel3 2 15 2 9" xfId="44237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2" xr:uid="{AC046AFB-3FAF-4584-8A0A-BBF8B210BF27}"/>
    <cellStyle name="SAPBEXHLevel3 2 15 9" xfId="43018" xr:uid="{F22D4782-1D89-40EF-9911-A5CEF023D261}"/>
    <cellStyle name="SAPBEXHLevel3 2 16" xfId="3504" xr:uid="{00000000-0005-0000-0000-000028730000}"/>
    <cellStyle name="SAPBEXHLevel3 2 16 10" xfId="38821" xr:uid="{1C9CF806-CCCA-4583-A56E-276C65DD086B}"/>
    <cellStyle name="SAPBEXHLevel3 2 16 11" xfId="43396" xr:uid="{C1F3755A-10DF-4F1F-9E22-0FDCAD69734C}"/>
    <cellStyle name="SAPBEXHLevel3 2 16 12" xfId="45585" xr:uid="{2957E7A3-711D-4DBB-9E13-8BEF5EAF9403}"/>
    <cellStyle name="SAPBEXHLevel3 2 16 13" xfId="47906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3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70" xr:uid="{98ED0AC5-967A-49F9-BE91-BCC1366D67D8}"/>
    <cellStyle name="SAPBEXHLevel3 2 2 13" xfId="43019" xr:uid="{AF774970-F5A0-48BC-9E9B-2AB0CA1A3850}"/>
    <cellStyle name="SAPBEXHLevel3 2 2 14" xfId="45212" xr:uid="{F53E0ADD-1AE4-4928-B5F8-2A5DBB128EA8}"/>
    <cellStyle name="SAPBEXHLevel3 2 2 15" xfId="47538" xr:uid="{480A8908-7F38-42D1-AAE3-712BAEFDE695}"/>
    <cellStyle name="SAPBEXHLevel3 2 2 2" xfId="905" xr:uid="{00000000-0005-0000-0000-00004A730000}"/>
    <cellStyle name="SAPBEXHLevel3 2 2 2 10" xfId="38978" xr:uid="{21AA6634-06D5-49F4-AE1A-5C34E550607B}"/>
    <cellStyle name="SAPBEXHLevel3 2 2 2 11" xfId="46730" xr:uid="{142A2A8D-5022-40C8-BCF8-7AF2FB149427}"/>
    <cellStyle name="SAPBEXHLevel3 2 2 2 12" xfId="49046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8" xr:uid="{7B8C231E-D9E5-4454-8A76-0154834BDD86}"/>
    <cellStyle name="SAPBEXHLevel3 2 2 3" xfId="3511" xr:uid="{00000000-0005-0000-0000-000058730000}"/>
    <cellStyle name="SAPBEXHLevel3 2 2 3 10" xfId="38979" xr:uid="{9B45BDC6-1121-408C-84DC-36CACF2E1531}"/>
    <cellStyle name="SAPBEXHLevel3 2 2 3 11" xfId="46729" xr:uid="{856315CD-014B-4DFE-9E12-1053ABFB19EB}"/>
    <cellStyle name="SAPBEXHLevel3 2 2 3 12" xfId="49045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7" xr:uid="{DF3B04E0-2759-4C5E-838E-0E66215ABE2A}"/>
    <cellStyle name="SAPBEXHLevel3 2 2 4" xfId="2139" xr:uid="{00000000-0005-0000-0000-000066730000}"/>
    <cellStyle name="SAPBEXHLevel3 2 2 4 10" xfId="46428" xr:uid="{ADAAC07A-D680-43C8-BF02-1E00A8CF7F1D}"/>
    <cellStyle name="SAPBEXHLevel3 2 2 4 11" xfId="48746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7" xr:uid="{A985D998-3D56-4717-A26D-E6FB05ADB628}"/>
    <cellStyle name="SAPBEXHLevel3 2 2 4 9" xfId="44238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90" xr:uid="{89E74901-1CBC-4A3C-ADDD-6A81E1926D9D}"/>
    <cellStyle name="SAPBEXHLevel3 2 27" xfId="40957" xr:uid="{C77D5B61-B347-4E1B-90E3-ADC8939011B2}"/>
    <cellStyle name="SAPBEXHLevel3 2 28" xfId="41142" xr:uid="{6158086F-EE66-45B1-A122-FD1CAFD558F8}"/>
    <cellStyle name="SAPBEXHLevel3 2 29" xfId="45456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1" xr:uid="{1205B332-0D4F-4F2E-90D4-78E9E638AD58}"/>
    <cellStyle name="SAPBEXHLevel3 2 3 12" xfId="43020" xr:uid="{EDF684F5-EF0A-48BE-A441-02D8237D3001}"/>
    <cellStyle name="SAPBEXHLevel3 2 3 13" xfId="45213" xr:uid="{CBFE8EE1-E33A-4060-BB40-7396C027699C}"/>
    <cellStyle name="SAPBEXHLevel3 2 3 14" xfId="47539" xr:uid="{1418C760-7642-40AA-AA6D-8D62C8A9E183}"/>
    <cellStyle name="SAPBEXHLevel3 2 3 2" xfId="3512" xr:uid="{00000000-0005-0000-0000-000085730000}"/>
    <cellStyle name="SAPBEXHLevel3 2 3 2 10" xfId="44239" xr:uid="{E0D2BEA0-30F2-40D3-BF38-4A278A98C632}"/>
    <cellStyle name="SAPBEXHLevel3 2 3 2 11" xfId="46429" xr:uid="{35513262-2DB9-48DC-AAA0-C87D6E5364EB}"/>
    <cellStyle name="SAPBEXHLevel3 2 3 2 12" xfId="48747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6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9" xr:uid="{96299CE3-F3B8-45D0-AE68-59A9E87327FB}"/>
    <cellStyle name="SAPBEXHLevel3 2 4 12" xfId="43021" xr:uid="{C3C5F308-3341-4819-80CA-29DFB9D2C809}"/>
    <cellStyle name="SAPBEXHLevel3 2 4 13" xfId="45214" xr:uid="{7DB13FD4-96E3-4238-B410-2C9A626CBABC}"/>
    <cellStyle name="SAPBEXHLevel3 2 4 14" xfId="47540" xr:uid="{FA424848-4A33-42F8-8ABA-8BBBFE744639}"/>
    <cellStyle name="SAPBEXHLevel3 2 4 2" xfId="3513" xr:uid="{00000000-0005-0000-0000-0000A9730000}"/>
    <cellStyle name="SAPBEXHLevel3 2 4 2 10" xfId="44240" xr:uid="{35AC05CF-730B-435E-B092-0716638F6E86}"/>
    <cellStyle name="SAPBEXHLevel3 2 4 2 11" xfId="46430" xr:uid="{E80C9FC9-B9CB-42DA-83FD-A0252A70A09C}"/>
    <cellStyle name="SAPBEXHLevel3 2 4 2 12" xfId="48748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5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5" xr:uid="{F66D3737-08B4-4218-860E-E6D0EE5DC1C8}"/>
    <cellStyle name="SAPBEXHLevel3 2 5 11" xfId="47541" xr:uid="{8D96773D-7FA6-4BCB-97AD-C561670B8407}"/>
    <cellStyle name="SAPBEXHLevel3 2 5 2" xfId="4045" xr:uid="{00000000-0005-0000-0000-0000CC730000}"/>
    <cellStyle name="SAPBEXHLevel3 2 5 2 10" xfId="46431" xr:uid="{32B4E1A1-7376-4764-A9B4-191E54561F0D}"/>
    <cellStyle name="SAPBEXHLevel3 2 5 2 11" xfId="48749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4" xr:uid="{124E493B-0A9F-4F60-8D0C-13CF61E80CC4}"/>
    <cellStyle name="SAPBEXHLevel3 2 5 2 9" xfId="44241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30" xr:uid="{0167B65E-C5A7-4124-B3D5-9B1A54462709}"/>
    <cellStyle name="SAPBEXHLevel3 2 5 9" xfId="43022" xr:uid="{4062D6A1-0A73-451E-A0E9-9F98EB8A5DAB}"/>
    <cellStyle name="SAPBEXHLevel3 2 6" xfId="3515" xr:uid="{00000000-0005-0000-0000-0000E3730000}"/>
    <cellStyle name="SAPBEXHLevel3 2 6 10" xfId="45216" xr:uid="{7D83B081-67AF-4700-AE6B-BDA61B3A6648}"/>
    <cellStyle name="SAPBEXHLevel3 2 6 11" xfId="47542" xr:uid="{4265173D-FEE0-48A0-8422-7D587E75CDF3}"/>
    <cellStyle name="SAPBEXHLevel3 2 6 2" xfId="4044" xr:uid="{00000000-0005-0000-0000-0000E4730000}"/>
    <cellStyle name="SAPBEXHLevel3 2 6 2 10" xfId="46432" xr:uid="{9A26EB5F-E58D-4605-9A88-839D96FDFF4F}"/>
    <cellStyle name="SAPBEXHLevel3 2 6 2 11" xfId="48750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3" xr:uid="{1A2BE63C-AD04-4529-862C-21C4C3E72B15}"/>
    <cellStyle name="SAPBEXHLevel3 2 6 2 9" xfId="44242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8" xr:uid="{2BE5D687-F169-47EC-B44B-B8B4B0499784}"/>
    <cellStyle name="SAPBEXHLevel3 2 6 9" xfId="43023" xr:uid="{8D8A576F-525E-4F4D-AAA6-43FAE55E97AB}"/>
    <cellStyle name="SAPBEXHLevel3 2 7" xfId="3516" xr:uid="{00000000-0005-0000-0000-0000FB730000}"/>
    <cellStyle name="SAPBEXHLevel3 2 7 10" xfId="45217" xr:uid="{E0E250A7-9E90-4BBF-AA3F-5F8B7E8486C8}"/>
    <cellStyle name="SAPBEXHLevel3 2 7 11" xfId="47543" xr:uid="{4C7A4FCF-7350-43BC-A0D9-066028FC5F5E}"/>
    <cellStyle name="SAPBEXHLevel3 2 7 2" xfId="4043" xr:uid="{00000000-0005-0000-0000-0000FC730000}"/>
    <cellStyle name="SAPBEXHLevel3 2 7 2 10" xfId="46433" xr:uid="{6687FA49-92E7-43C6-B6A6-B481554794D6}"/>
    <cellStyle name="SAPBEXHLevel3 2 7 2 11" xfId="48751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2" xr:uid="{6BE94D45-8C4E-458D-BB1B-ECD9D7C6944E}"/>
    <cellStyle name="SAPBEXHLevel3 2 7 2 9" xfId="44243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9" xr:uid="{396CBB5D-E53B-43C2-815F-09F86A7DDA67}"/>
    <cellStyle name="SAPBEXHLevel3 2 7 9" xfId="43024" xr:uid="{8831E69A-CC7F-4DB8-9C85-A65D68055028}"/>
    <cellStyle name="SAPBEXHLevel3 2 8" xfId="3517" xr:uid="{00000000-0005-0000-0000-000013740000}"/>
    <cellStyle name="SAPBEXHLevel3 2 8 10" xfId="45218" xr:uid="{9335DE4E-D4D1-4C5F-AB5C-585E38F3FAEB}"/>
    <cellStyle name="SAPBEXHLevel3 2 8 11" xfId="47544" xr:uid="{7F9D8B2E-E61B-4A53-903D-5ACE4203CD87}"/>
    <cellStyle name="SAPBEXHLevel3 2 8 2" xfId="4042" xr:uid="{00000000-0005-0000-0000-000014740000}"/>
    <cellStyle name="SAPBEXHLevel3 2 8 2 10" xfId="46434" xr:uid="{BE93E644-3912-4695-8BED-2D1673EFE566}"/>
    <cellStyle name="SAPBEXHLevel3 2 8 2 11" xfId="48752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1" xr:uid="{77E484D9-0E5B-473E-A690-AE90773E0ADF}"/>
    <cellStyle name="SAPBEXHLevel3 2 8 2 9" xfId="44244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7" xr:uid="{8416DC03-113F-4D12-9F91-CCE89D54B220}"/>
    <cellStyle name="SAPBEXHLevel3 2 8 9" xfId="43025" xr:uid="{264904E2-9C3B-499B-9B3B-C6F44EAC1A0B}"/>
    <cellStyle name="SAPBEXHLevel3 2 9" xfId="3518" xr:uid="{00000000-0005-0000-0000-00002B740000}"/>
    <cellStyle name="SAPBEXHLevel3 2 9 10" xfId="45219" xr:uid="{813C3BD9-024F-40DF-BC78-C0704E156A3A}"/>
    <cellStyle name="SAPBEXHLevel3 2 9 11" xfId="47545" xr:uid="{4FBC5E6D-4DB2-4195-84BB-3500D233A66B}"/>
    <cellStyle name="SAPBEXHLevel3 2 9 2" xfId="4041" xr:uid="{00000000-0005-0000-0000-00002C740000}"/>
    <cellStyle name="SAPBEXHLevel3 2 9 2 10" xfId="46435" xr:uid="{93760577-32C6-487E-A394-B9CA7ECEA1E9}"/>
    <cellStyle name="SAPBEXHLevel3 2 9 2 11" xfId="48753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40" xr:uid="{2C0AB40C-0C85-4200-9AB0-867041481BE3}"/>
    <cellStyle name="SAPBEXHLevel3 2 9 2 9" xfId="44245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8" xr:uid="{3E9AE284-5498-4C96-B650-D1AD0E9B9051}"/>
    <cellStyle name="SAPBEXHLevel3 2 9 9" xfId="43026" xr:uid="{B5570CEF-ECB7-40AB-B7A8-DB46FA19FE62}"/>
    <cellStyle name="SAPBEXHLevel3 20" xfId="4896" xr:uid="{00000000-0005-0000-0000-000043740000}"/>
    <cellStyle name="SAPBEXHLevel3 20 10" xfId="45525" xr:uid="{B20912EC-2FF6-4AFE-9221-03AE6FC80C7F}"/>
    <cellStyle name="SAPBEXHLevel3 20 11" xfId="47847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7" xr:uid="{A525CC7C-111E-45BF-B083-22B86BC8F3A9}"/>
    <cellStyle name="SAPBEXHLevel3 20 9" xfId="39271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6" xr:uid="{1D411495-93E3-4885-8F6B-46ADEDE22300}"/>
    <cellStyle name="SAPBEXHLevel3 27" xfId="43332" xr:uid="{BF879A81-FE26-458A-8405-BC231DB47974}"/>
    <cellStyle name="SAPBEXHLevel3 28" xfId="45457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20" xr:uid="{2337CB11-C8D0-48D2-858F-0E0D3B2F63A4}"/>
    <cellStyle name="SAPBEXHLevel3 3 10 11" xfId="47546" xr:uid="{67B1CBB2-CF5B-4CFE-B5D6-940483BABE8B}"/>
    <cellStyle name="SAPBEXHLevel3 3 10 2" xfId="4039" xr:uid="{00000000-0005-0000-0000-00005C740000}"/>
    <cellStyle name="SAPBEXHLevel3 3 10 2 10" xfId="46436" xr:uid="{8015213E-A151-4D5E-800A-7A481D46FA12}"/>
    <cellStyle name="SAPBEXHLevel3 3 10 2 11" xfId="48754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9" xr:uid="{BB992536-F714-4846-9A16-51F8489503C9}"/>
    <cellStyle name="SAPBEXHLevel3 3 10 2 9" xfId="44246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3" xr:uid="{6C784341-F270-4975-B10C-BB8E02390C6D}"/>
    <cellStyle name="SAPBEXHLevel3 3 10 9" xfId="43027" xr:uid="{EEE3735F-F37E-43F8-ACBE-2FCF2B578891}"/>
    <cellStyle name="SAPBEXHLevel3 3 11" xfId="3521" xr:uid="{00000000-0005-0000-0000-000073740000}"/>
    <cellStyle name="SAPBEXHLevel3 3 11 10" xfId="45221" xr:uid="{64D0397E-B7B7-4018-AFFA-DECE7BF3EA7C}"/>
    <cellStyle name="SAPBEXHLevel3 3 11 11" xfId="47547" xr:uid="{722848D8-A1DD-479D-9DE7-678C226B0FCF}"/>
    <cellStyle name="SAPBEXHLevel3 3 11 2" xfId="4038" xr:uid="{00000000-0005-0000-0000-000074740000}"/>
    <cellStyle name="SAPBEXHLevel3 3 11 2 10" xfId="46437" xr:uid="{E9E791B7-0575-4CEA-AADE-7B7DFE0366E8}"/>
    <cellStyle name="SAPBEXHLevel3 3 11 2 11" xfId="48755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8" xr:uid="{50AEFB6D-09A5-4C64-AE62-4D63F92A5BAA}"/>
    <cellStyle name="SAPBEXHLevel3 3 11 2 9" xfId="44247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2" xr:uid="{7130DF84-1325-4BC3-891C-7FC4A6E90E42}"/>
    <cellStyle name="SAPBEXHLevel3 3 11 9" xfId="43028" xr:uid="{0D9ED6D4-A059-4EB3-8D41-0CE7437C6A04}"/>
    <cellStyle name="SAPBEXHLevel3 3 12" xfId="3522" xr:uid="{00000000-0005-0000-0000-00008B740000}"/>
    <cellStyle name="SAPBEXHLevel3 3 12 10" xfId="45222" xr:uid="{4E59396B-9366-457E-B9E9-35F6776D3208}"/>
    <cellStyle name="SAPBEXHLevel3 3 12 11" xfId="47548" xr:uid="{13C060B5-6A4D-4D0E-83B2-2D8050BAC9EC}"/>
    <cellStyle name="SAPBEXHLevel3 3 12 2" xfId="4037" xr:uid="{00000000-0005-0000-0000-00008C740000}"/>
    <cellStyle name="SAPBEXHLevel3 3 12 2 10" xfId="46438" xr:uid="{CB6E4A50-AD67-4F87-9A1B-D8878964F5F8}"/>
    <cellStyle name="SAPBEXHLevel3 3 12 2 11" xfId="48756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7" xr:uid="{10110D60-AAC6-464C-A6D0-34807BF3A1EB}"/>
    <cellStyle name="SAPBEXHLevel3 3 12 2 9" xfId="44248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6" xr:uid="{9AC13E40-4747-4136-A24C-8562A81DFB39}"/>
    <cellStyle name="SAPBEXHLevel3 3 12 9" xfId="43029" xr:uid="{76D00CDF-D88D-4CEC-A2C9-26AA19D34C4F}"/>
    <cellStyle name="SAPBEXHLevel3 3 13" xfId="3523" xr:uid="{00000000-0005-0000-0000-0000A3740000}"/>
    <cellStyle name="SAPBEXHLevel3 3 13 10" xfId="45223" xr:uid="{518AA386-29E6-4363-A419-3DD3D12558E9}"/>
    <cellStyle name="SAPBEXHLevel3 3 13 11" xfId="47549" xr:uid="{853D08F9-2661-4CBC-B491-03FB1BD0EE90}"/>
    <cellStyle name="SAPBEXHLevel3 3 13 2" xfId="4036" xr:uid="{00000000-0005-0000-0000-0000A4740000}"/>
    <cellStyle name="SAPBEXHLevel3 3 13 2 10" xfId="46439" xr:uid="{6D4A05FE-C539-4063-8962-F219DC4C8409}"/>
    <cellStyle name="SAPBEXHLevel3 3 13 2 11" xfId="48757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6" xr:uid="{B7BBBA7D-37D2-4595-BBEC-801581CBD089}"/>
    <cellStyle name="SAPBEXHLevel3 3 13 2 9" xfId="44249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7" xr:uid="{5D2B073C-27B9-47BA-B9FA-F90D37099A42}"/>
    <cellStyle name="SAPBEXHLevel3 3 13 9" xfId="43030" xr:uid="{528F7C99-D8B7-45E2-B852-ED61495321FD}"/>
    <cellStyle name="SAPBEXHLevel3 3 14" xfId="3524" xr:uid="{00000000-0005-0000-0000-0000BB740000}"/>
    <cellStyle name="SAPBEXHLevel3 3 14 10" xfId="45224" xr:uid="{497DF030-0652-4722-9640-FB941B7880B6}"/>
    <cellStyle name="SAPBEXHLevel3 3 14 11" xfId="47550" xr:uid="{1817EF5E-2DC0-45A2-BDA6-AF583702EA05}"/>
    <cellStyle name="SAPBEXHLevel3 3 14 2" xfId="4035" xr:uid="{00000000-0005-0000-0000-0000BC740000}"/>
    <cellStyle name="SAPBEXHLevel3 3 14 2 10" xfId="46440" xr:uid="{6FB9D319-105C-409B-8413-E215977F0AC8}"/>
    <cellStyle name="SAPBEXHLevel3 3 14 2 11" xfId="48758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5" xr:uid="{8A024A41-75FA-40A1-8A20-4D52B5525DA0}"/>
    <cellStyle name="SAPBEXHLevel3 3 14 2 9" xfId="44250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5" xr:uid="{6C6E3FF9-24AD-4E4F-A6FD-F84BA4E9D8BA}"/>
    <cellStyle name="SAPBEXHLevel3 3 14 9" xfId="43031" xr:uid="{7F861DC6-5944-47C0-835B-BA159EDF6A48}"/>
    <cellStyle name="SAPBEXHLevel3 3 15" xfId="3525" xr:uid="{00000000-0005-0000-0000-0000D3740000}"/>
    <cellStyle name="SAPBEXHLevel3 3 15 10" xfId="45225" xr:uid="{4F1DEA78-9B30-434B-BAF3-8650D13FE1B1}"/>
    <cellStyle name="SAPBEXHLevel3 3 15 11" xfId="47551" xr:uid="{51122B87-1ED8-49A2-9CEB-85BBF6EBE45C}"/>
    <cellStyle name="SAPBEXHLevel3 3 15 2" xfId="4034" xr:uid="{00000000-0005-0000-0000-0000D4740000}"/>
    <cellStyle name="SAPBEXHLevel3 3 15 2 10" xfId="46441" xr:uid="{D8654A32-92C4-4BF8-B62C-DD019297AF99}"/>
    <cellStyle name="SAPBEXHLevel3 3 15 2 11" xfId="48759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4" xr:uid="{42B7A224-3B49-4E8D-AF18-E9827EBF96E5}"/>
    <cellStyle name="SAPBEXHLevel3 3 15 2 9" xfId="44251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9" xr:uid="{F51172EF-4A77-412E-BCF2-F611D630952A}"/>
    <cellStyle name="SAPBEXHLevel3 3 15 9" xfId="43032" xr:uid="{4ADDA728-E805-437B-9D76-60B125853F2D}"/>
    <cellStyle name="SAPBEXHLevel3 3 16" xfId="4040" xr:uid="{00000000-0005-0000-0000-0000EB740000}"/>
    <cellStyle name="SAPBEXHLevel3 3 16 10" xfId="45526" xr:uid="{19ABDFC3-BC19-4018-8E33-1E1DCA29E44A}"/>
    <cellStyle name="SAPBEXHLevel3 3 16 11" xfId="47848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8" xr:uid="{C7A62B16-B7AA-4489-82C5-EB8730800CB8}"/>
    <cellStyle name="SAPBEXHLevel3 3 16 9" xfId="38867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6" xr:uid="{9C55A401-074B-46BC-9A1A-749AFBD3F33A}"/>
    <cellStyle name="SAPBEXHLevel3 3 2 11" xfId="47552" xr:uid="{81B840E6-6E39-4A46-946F-9AEA4FC59BB2}"/>
    <cellStyle name="SAPBEXHLevel3 3 2 2" xfId="4033" xr:uid="{00000000-0005-0000-0000-0000FF740000}"/>
    <cellStyle name="SAPBEXHLevel3 3 2 2 10" xfId="46442" xr:uid="{DA8FB3BA-BE35-4EA5-976D-8A5D4754E1B5}"/>
    <cellStyle name="SAPBEXHLevel3 3 2 2 11" xfId="48760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3" xr:uid="{B9CA19EF-4C6B-4B93-83B3-B6508EF68CC0}"/>
    <cellStyle name="SAPBEXHLevel3 3 2 2 9" xfId="44252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6" xr:uid="{06CC0E99-1F94-45BA-B486-BB9EAE442271}"/>
    <cellStyle name="SAPBEXHLevel3 3 2 9" xfId="43033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7" xr:uid="{E52D948B-C753-49F4-B193-F48E7BE73548}"/>
    <cellStyle name="SAPBEXHLevel3 3 24" xfId="41325" xr:uid="{CA722956-CBB2-43C3-AF8B-EAD932C1AE05}"/>
    <cellStyle name="SAPBEXHLevel3 3 25" xfId="43331" xr:uid="{CAE88DB0-3E80-41AC-88C0-FC0BDFB7F67E}"/>
    <cellStyle name="SAPBEXHLevel3 3 26" xfId="46928" xr:uid="{2A5D7EBB-FA15-468E-A2D5-9F4C2CCBFB1D}"/>
    <cellStyle name="SAPBEXHLevel3 3 3" xfId="3527" xr:uid="{00000000-0005-0000-0000-00001B750000}"/>
    <cellStyle name="SAPBEXHLevel3 3 3 10" xfId="45227" xr:uid="{32452850-CDDC-49E2-B2B7-11B53530386F}"/>
    <cellStyle name="SAPBEXHLevel3 3 3 11" xfId="47553" xr:uid="{652ED2A5-DF75-43C4-87C3-F6E0261C45E3}"/>
    <cellStyle name="SAPBEXHLevel3 3 3 2" xfId="4032" xr:uid="{00000000-0005-0000-0000-00001C750000}"/>
    <cellStyle name="SAPBEXHLevel3 3 3 2 10" xfId="46443" xr:uid="{F70A5388-1B43-4CB4-8744-8D703E8F7C04}"/>
    <cellStyle name="SAPBEXHLevel3 3 3 2 11" xfId="48761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2" xr:uid="{9FD0518D-0F83-4338-AC91-AEB3CD22CB6F}"/>
    <cellStyle name="SAPBEXHLevel3 3 3 2 9" xfId="44253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3" xr:uid="{9C8D188F-745A-4454-B55F-6F23E68BBCF2}"/>
    <cellStyle name="SAPBEXHLevel3 3 3 9" xfId="43034" xr:uid="{636B16A4-7DCB-40C2-809C-DC2737A831AD}"/>
    <cellStyle name="SAPBEXHLevel3 3 4" xfId="3528" xr:uid="{00000000-0005-0000-0000-000033750000}"/>
    <cellStyle name="SAPBEXHLevel3 3 4 10" xfId="45228" xr:uid="{EF988280-2966-4DFB-BB08-A4588830EBB9}"/>
    <cellStyle name="SAPBEXHLevel3 3 4 11" xfId="47554" xr:uid="{B450B287-D9BA-4408-AC01-FF42B30F9089}"/>
    <cellStyle name="SAPBEXHLevel3 3 4 2" xfId="4031" xr:uid="{00000000-0005-0000-0000-000034750000}"/>
    <cellStyle name="SAPBEXHLevel3 3 4 2 10" xfId="46444" xr:uid="{13FB8B29-966C-4861-BF8B-19E75E262B29}"/>
    <cellStyle name="SAPBEXHLevel3 3 4 2 11" xfId="48762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1" xr:uid="{830F2FB1-34B4-4C5D-AA89-CC21C5DD5002}"/>
    <cellStyle name="SAPBEXHLevel3 3 4 2 9" xfId="44254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4" xr:uid="{2A5649DF-7A38-40B6-BD90-BB54F4D3049E}"/>
    <cellStyle name="SAPBEXHLevel3 3 4 9" xfId="43035" xr:uid="{D0F55605-3B21-4073-89CE-256E5BE52F9C}"/>
    <cellStyle name="SAPBEXHLevel3 3 5" xfId="3529" xr:uid="{00000000-0005-0000-0000-00004B750000}"/>
    <cellStyle name="SAPBEXHLevel3 3 5 10" xfId="45229" xr:uid="{DB3F0B85-96FF-4E8F-88EE-5B7BDCB74A4B}"/>
    <cellStyle name="SAPBEXHLevel3 3 5 11" xfId="47555" xr:uid="{59A242CA-8AFD-4FBF-8752-EB54B4F933B5}"/>
    <cellStyle name="SAPBEXHLevel3 3 5 2" xfId="4030" xr:uid="{00000000-0005-0000-0000-00004C750000}"/>
    <cellStyle name="SAPBEXHLevel3 3 5 2 10" xfId="46445" xr:uid="{B5E923A0-CFEA-4CE4-BBA2-569028EAAE8B}"/>
    <cellStyle name="SAPBEXHLevel3 3 5 2 11" xfId="48763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30" xr:uid="{559FCB94-4F89-4949-85C8-3C1562F69B84}"/>
    <cellStyle name="SAPBEXHLevel3 3 5 2 9" xfId="44255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5" xr:uid="{EB5090DC-B980-48A9-9FAA-3F707B3404A6}"/>
    <cellStyle name="SAPBEXHLevel3 3 5 9" xfId="43036" xr:uid="{87DD2B12-BCCB-46A8-94C8-44DD559B2786}"/>
    <cellStyle name="SAPBEXHLevel3 3 6" xfId="3530" xr:uid="{00000000-0005-0000-0000-000063750000}"/>
    <cellStyle name="SAPBEXHLevel3 3 6 10" xfId="45230" xr:uid="{8EF5DD92-6A85-4E41-8EB9-F76558629DB4}"/>
    <cellStyle name="SAPBEXHLevel3 3 6 11" xfId="47556" xr:uid="{C7A4580C-367C-440C-8BF0-F2B6987C1336}"/>
    <cellStyle name="SAPBEXHLevel3 3 6 2" xfId="2140" xr:uid="{00000000-0005-0000-0000-000064750000}"/>
    <cellStyle name="SAPBEXHLevel3 3 6 2 10" xfId="46446" xr:uid="{07CD862B-BD67-4B21-841B-B03E3AEEC682}"/>
    <cellStyle name="SAPBEXHLevel3 3 6 2 11" xfId="48764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9" xr:uid="{28E5F2FF-94D2-4854-8B39-17961C0EAF4F}"/>
    <cellStyle name="SAPBEXHLevel3 3 6 2 9" xfId="44256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4" xr:uid="{CAE63A62-B1B7-497A-B5EC-2ECD6A03E569}"/>
    <cellStyle name="SAPBEXHLevel3 3 6 9" xfId="43037" xr:uid="{507A7425-4B18-4FC3-923A-A83B91AB3576}"/>
    <cellStyle name="SAPBEXHLevel3 3 7" xfId="3531" xr:uid="{00000000-0005-0000-0000-00007B750000}"/>
    <cellStyle name="SAPBEXHLevel3 3 7 10" xfId="45231" xr:uid="{1930DFA2-CEA4-492A-A13D-53486DB2B34F}"/>
    <cellStyle name="SAPBEXHLevel3 3 7 11" xfId="47557" xr:uid="{20B94E4C-3677-4260-9663-12E5F2DD7864}"/>
    <cellStyle name="SAPBEXHLevel3 3 7 2" xfId="4029" xr:uid="{00000000-0005-0000-0000-00007C750000}"/>
    <cellStyle name="SAPBEXHLevel3 3 7 2 10" xfId="46447" xr:uid="{1BD1E632-93E0-4C7C-B81A-FC86F60ED497}"/>
    <cellStyle name="SAPBEXHLevel3 3 7 2 11" xfId="48765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8" xr:uid="{1D2E58A0-3503-4346-9FBF-B3F39B2DEDCD}"/>
    <cellStyle name="SAPBEXHLevel3 3 7 2 9" xfId="44257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1" xr:uid="{E522AC58-C5B4-423F-9F82-C4D294D7CD0A}"/>
    <cellStyle name="SAPBEXHLevel3 3 7 9" xfId="43038" xr:uid="{8A3D7737-9A25-44B0-B670-6616E53796E0}"/>
    <cellStyle name="SAPBEXHLevel3 3 8" xfId="3532" xr:uid="{00000000-0005-0000-0000-000093750000}"/>
    <cellStyle name="SAPBEXHLevel3 3 8 10" xfId="45232" xr:uid="{119E3A56-20AF-48CB-BBE9-A522BBC2859A}"/>
    <cellStyle name="SAPBEXHLevel3 3 8 11" xfId="47558" xr:uid="{71ADABE7-3BEC-4514-9C58-80207352EDE4}"/>
    <cellStyle name="SAPBEXHLevel3 3 8 2" xfId="4028" xr:uid="{00000000-0005-0000-0000-000094750000}"/>
    <cellStyle name="SAPBEXHLevel3 3 8 2 10" xfId="46448" xr:uid="{800054F6-37D1-488F-AD87-87198B42253C}"/>
    <cellStyle name="SAPBEXHLevel3 3 8 2 11" xfId="48766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7" xr:uid="{145FA28D-C46A-4A1B-B500-055962A8FA40}"/>
    <cellStyle name="SAPBEXHLevel3 3 8 2 9" xfId="44258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2" xr:uid="{66DD2C0A-B461-4729-9D67-1A53472F6E4E}"/>
    <cellStyle name="SAPBEXHLevel3 3 8 9" xfId="43039" xr:uid="{56F0582A-C4D9-4210-8D9D-FF4A518EBFE7}"/>
    <cellStyle name="SAPBEXHLevel3 3 9" xfId="3533" xr:uid="{00000000-0005-0000-0000-0000AB750000}"/>
    <cellStyle name="SAPBEXHLevel3 3 9 10" xfId="45233" xr:uid="{C6B1B6A7-94DF-4D07-B6A8-2DF44B95BEFE}"/>
    <cellStyle name="SAPBEXHLevel3 3 9 11" xfId="47559" xr:uid="{F0F36385-977D-45BA-82EE-5D6FF12D8EE3}"/>
    <cellStyle name="SAPBEXHLevel3 3 9 2" xfId="4027" xr:uid="{00000000-0005-0000-0000-0000AC750000}"/>
    <cellStyle name="SAPBEXHLevel3 3 9 2 10" xfId="46449" xr:uid="{D935FB7B-3528-43CA-90C3-BD3CCC9B340E}"/>
    <cellStyle name="SAPBEXHLevel3 3 9 2 11" xfId="48767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6" xr:uid="{F666EA35-95D1-4E54-A5E7-B0F46CAF5DBC}"/>
    <cellStyle name="SAPBEXHLevel3 3 9 2 9" xfId="44259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3" xr:uid="{C3E6DC1C-EB5D-45B8-A206-2DAE788A7089}"/>
    <cellStyle name="SAPBEXHLevel3 3 9 9" xfId="43040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4" xr:uid="{95D5C0BE-B76E-4978-8ECD-70B28A4E9D17}"/>
    <cellStyle name="SAPBEXHLevel3 4 10 11" xfId="47560" xr:uid="{7B55A705-8C85-43F4-9004-50BE2BE3A2C4}"/>
    <cellStyle name="SAPBEXHLevel3 4 10 2" xfId="4025" xr:uid="{00000000-0005-0000-0000-0000C5750000}"/>
    <cellStyle name="SAPBEXHLevel3 4 10 2 10" xfId="46450" xr:uid="{9268C2D9-E60B-48CB-A737-72F7B2D6C1EA}"/>
    <cellStyle name="SAPBEXHLevel3 4 10 2 11" xfId="48768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5" xr:uid="{820F1380-EC91-413A-ADAF-6AEB298C5694}"/>
    <cellStyle name="SAPBEXHLevel3 4 10 2 9" xfId="44260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2" xr:uid="{46AEDC65-B030-4494-9DA9-6A40F5190925}"/>
    <cellStyle name="SAPBEXHLevel3 4 10 9" xfId="43041" xr:uid="{B6633418-974B-489F-B642-6846FCA89EAD}"/>
    <cellStyle name="SAPBEXHLevel3 4 11" xfId="3536" xr:uid="{00000000-0005-0000-0000-0000DC750000}"/>
    <cellStyle name="SAPBEXHLevel3 4 11 10" xfId="45235" xr:uid="{2899A63B-DB1D-42D3-AEBF-0D3F4D58F6A4}"/>
    <cellStyle name="SAPBEXHLevel3 4 11 11" xfId="47561" xr:uid="{884958D0-B683-404E-9245-E45380FA1C96}"/>
    <cellStyle name="SAPBEXHLevel3 4 11 2" xfId="4024" xr:uid="{00000000-0005-0000-0000-0000DD750000}"/>
    <cellStyle name="SAPBEXHLevel3 4 11 2 10" xfId="46451" xr:uid="{A4852D82-399A-49D4-884E-4033CDFDA0E7}"/>
    <cellStyle name="SAPBEXHLevel3 4 11 2 11" xfId="48769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4" xr:uid="{7F23F06D-CD07-4856-AC78-2E5C31C01F26}"/>
    <cellStyle name="SAPBEXHLevel3 4 11 2 9" xfId="44261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9" xr:uid="{7F3519B7-25DF-4DA5-89A9-1F55EC126CD0}"/>
    <cellStyle name="SAPBEXHLevel3 4 11 9" xfId="43042" xr:uid="{8F07E884-94CC-4352-8D4B-D8AD76C53390}"/>
    <cellStyle name="SAPBEXHLevel3 4 12" xfId="3537" xr:uid="{00000000-0005-0000-0000-0000F4750000}"/>
    <cellStyle name="SAPBEXHLevel3 4 12 10" xfId="45236" xr:uid="{BDAC03CC-799E-4DDD-9CEA-4A49D80AF767}"/>
    <cellStyle name="SAPBEXHLevel3 4 12 11" xfId="47562" xr:uid="{FE1350EF-796C-46F9-94F4-B7CF8A72E1F0}"/>
    <cellStyle name="SAPBEXHLevel3 4 12 2" xfId="4023" xr:uid="{00000000-0005-0000-0000-0000F5750000}"/>
    <cellStyle name="SAPBEXHLevel3 4 12 2 10" xfId="46452" xr:uid="{ECB83C2D-3F91-4245-B8B7-DDC765D0A822}"/>
    <cellStyle name="SAPBEXHLevel3 4 12 2 11" xfId="48770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3" xr:uid="{DF2828AB-7952-47F0-92A8-E1E2F81ACF4D}"/>
    <cellStyle name="SAPBEXHLevel3 4 12 2 9" xfId="44262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60" xr:uid="{6DD275E8-1CA9-49B1-8B53-BB22E501ECF6}"/>
    <cellStyle name="SAPBEXHLevel3 4 12 9" xfId="43043" xr:uid="{A9ACCC0F-6E89-4E12-833C-6F515DDF4CFC}"/>
    <cellStyle name="SAPBEXHLevel3 4 13" xfId="3538" xr:uid="{00000000-0005-0000-0000-00000C760000}"/>
    <cellStyle name="SAPBEXHLevel3 4 13 10" xfId="45237" xr:uid="{BF27AAE6-279D-467C-A2B5-88C0D955F762}"/>
    <cellStyle name="SAPBEXHLevel3 4 13 11" xfId="47563" xr:uid="{643EFC02-487B-48C7-95E9-4505807E737C}"/>
    <cellStyle name="SAPBEXHLevel3 4 13 2" xfId="4022" xr:uid="{00000000-0005-0000-0000-00000D760000}"/>
    <cellStyle name="SAPBEXHLevel3 4 13 2 10" xfId="46453" xr:uid="{166EAB81-D4B7-47A3-A0DF-C910C4928D83}"/>
    <cellStyle name="SAPBEXHLevel3 4 13 2 11" xfId="48771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2" xr:uid="{76FA9CEA-AD33-4DE7-9545-2C723F0945DE}"/>
    <cellStyle name="SAPBEXHLevel3 4 13 2 9" xfId="44263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1" xr:uid="{6C802C37-ED78-499B-9402-278DA93B2501}"/>
    <cellStyle name="SAPBEXHLevel3 4 13 9" xfId="43044" xr:uid="{072694B4-DAE3-4DFF-ACBA-D7DDEFD422A3}"/>
    <cellStyle name="SAPBEXHLevel3 4 14" xfId="3539" xr:uid="{00000000-0005-0000-0000-000024760000}"/>
    <cellStyle name="SAPBEXHLevel3 4 14 10" xfId="45238" xr:uid="{EE5FDDAF-7896-467F-93F1-CDD9184E8BEC}"/>
    <cellStyle name="SAPBEXHLevel3 4 14 11" xfId="47564" xr:uid="{603FEA8B-15EA-4515-9BAC-F77190319F93}"/>
    <cellStyle name="SAPBEXHLevel3 4 14 2" xfId="4021" xr:uid="{00000000-0005-0000-0000-000025760000}"/>
    <cellStyle name="SAPBEXHLevel3 4 14 2 10" xfId="46454" xr:uid="{E271ED18-5F78-420F-A764-249BA6A7EEE7}"/>
    <cellStyle name="SAPBEXHLevel3 4 14 2 11" xfId="48772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1" xr:uid="{08B0F68F-3167-4D2A-9D86-0DAE3CFCDF8C}"/>
    <cellStyle name="SAPBEXHLevel3 4 14 2 9" xfId="44264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20" xr:uid="{2DE0FE40-E5B4-4715-B739-36022B4303D9}"/>
    <cellStyle name="SAPBEXHLevel3 4 14 9" xfId="43045" xr:uid="{11AC8DF1-9E7B-43C6-8F59-E832B19EB482}"/>
    <cellStyle name="SAPBEXHLevel3 4 15" xfId="3540" xr:uid="{00000000-0005-0000-0000-00003C760000}"/>
    <cellStyle name="SAPBEXHLevel3 4 15 10" xfId="45239" xr:uid="{22506ED7-A1A0-4993-AA06-30282231E1E4}"/>
    <cellStyle name="SAPBEXHLevel3 4 15 11" xfId="47565" xr:uid="{948A3083-4873-44B4-B145-FAB32E41729F}"/>
    <cellStyle name="SAPBEXHLevel3 4 15 2" xfId="3701" xr:uid="{00000000-0005-0000-0000-00003D760000}"/>
    <cellStyle name="SAPBEXHLevel3 4 15 2 10" xfId="46455" xr:uid="{F843731D-6C80-4B86-9304-42D574493057}"/>
    <cellStyle name="SAPBEXHLevel3 4 15 2 11" xfId="48773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20" xr:uid="{154EAC94-4699-48D4-97F1-79CC3D05DC86}"/>
    <cellStyle name="SAPBEXHLevel3 4 15 2 9" xfId="44265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7" xr:uid="{B95B6FE3-DD3C-42C7-862D-CB9F4F1A7C3C}"/>
    <cellStyle name="SAPBEXHLevel3 4 15 9" xfId="43046" xr:uid="{ABD248DF-F015-4DF3-ABE5-EDA97D872AEF}"/>
    <cellStyle name="SAPBEXHLevel3 4 16" xfId="3534" xr:uid="{00000000-0005-0000-0000-000054760000}"/>
    <cellStyle name="SAPBEXHLevel3 4 16 10" xfId="38866" xr:uid="{ADC9BA3F-460B-48B2-ACCD-E1EAE3E5A986}"/>
    <cellStyle name="SAPBEXHLevel3 4 16 11" xfId="45527" xr:uid="{AC8BDA38-88A1-404C-9686-FE38052213E2}"/>
    <cellStyle name="SAPBEXHLevel3 4 16 12" xfId="47849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9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8" xr:uid="{9F4806EA-9324-41C6-8B87-EB531705E3A1}"/>
    <cellStyle name="SAPBEXHLevel3 4 2 13" xfId="43047" xr:uid="{3B17EDFB-9EF6-4437-9BD4-19C29E0788A1}"/>
    <cellStyle name="SAPBEXHLevel3 4 2 14" xfId="45240" xr:uid="{7FC9E96A-C044-4B01-AADE-21D2E885FA2C}"/>
    <cellStyle name="SAPBEXHLevel3 4 2 15" xfId="47566" xr:uid="{C70382D1-A4C4-4590-A444-A5357D30D24B}"/>
    <cellStyle name="SAPBEXHLevel3 4 2 2" xfId="3541" xr:uid="{00000000-0005-0000-0000-000076760000}"/>
    <cellStyle name="SAPBEXHLevel3 4 2 2 10" xfId="42354" xr:uid="{35000C39-668F-4185-B950-7CECDCF24804}"/>
    <cellStyle name="SAPBEXHLevel3 4 2 2 11" xfId="46887" xr:uid="{57A49477-B065-4730-93BF-9A4C2BFC64EB}"/>
    <cellStyle name="SAPBEXHLevel3 4 2 2 12" xfId="49190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5" xr:uid="{C2E8ACE7-E378-453C-9A4A-37C71EC6BB03}"/>
    <cellStyle name="SAPBEXHLevel3 4 2 3" xfId="4020" xr:uid="{00000000-0005-0000-0000-000084760000}"/>
    <cellStyle name="SAPBEXHLevel3 4 2 3 10" xfId="46456" xr:uid="{9DDED81D-CBCC-4F49-B961-0F1F16FB706E}"/>
    <cellStyle name="SAPBEXHLevel3 4 2 3 11" xfId="48774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9" xr:uid="{4AB24E93-6BBF-4FE3-A566-E50F3837BA2C}"/>
    <cellStyle name="SAPBEXHLevel3 4 2 3 9" xfId="44266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9" xr:uid="{2D4A8632-0FAA-446C-A942-0FAE60D69700}"/>
    <cellStyle name="SAPBEXHLevel3 4 27" xfId="44533" xr:uid="{1F67A1A1-6CB6-432F-8FF9-38817CC4B08A}"/>
    <cellStyle name="SAPBEXHLevel3 4 28" xfId="44678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9" xr:uid="{9332C342-1947-4F9C-BB50-1EF18A4E8F11}"/>
    <cellStyle name="SAPBEXHLevel3 4 3 13" xfId="43048" xr:uid="{74365297-EDC7-4D8C-9D10-191B206B0A90}"/>
    <cellStyle name="SAPBEXHLevel3 4 3 14" xfId="45241" xr:uid="{A16CCE36-C218-41FD-B922-6A9BF69514BB}"/>
    <cellStyle name="SAPBEXHLevel3 4 3 15" xfId="47567" xr:uid="{6F6D9D4C-00EE-4139-B7B2-120B6A3BB1CC}"/>
    <cellStyle name="SAPBEXHLevel3 4 3 2" xfId="3542" xr:uid="{00000000-0005-0000-0000-0000AA760000}"/>
    <cellStyle name="SAPBEXHLevel3 4 3 2 10" xfId="44267" xr:uid="{50E81AE6-5F53-474F-82B1-1F8014310FA6}"/>
    <cellStyle name="SAPBEXHLevel3 4 3 2 11" xfId="46457" xr:uid="{B900B890-C5DA-480C-BD86-0F260470C0F4}"/>
    <cellStyle name="SAPBEXHLevel3 4 3 2 12" xfId="48775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8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2" xr:uid="{AFE38E0F-E4B6-468E-80DC-BFA0BAB6AAB2}"/>
    <cellStyle name="SAPBEXHLevel3 4 4 11" xfId="47568" xr:uid="{413FAE7F-66B3-4D44-9F7E-AAC1833F318E}"/>
    <cellStyle name="SAPBEXHLevel3 4 4 2" xfId="4018" xr:uid="{00000000-0005-0000-0000-0000D2760000}"/>
    <cellStyle name="SAPBEXHLevel3 4 4 2 10" xfId="46458" xr:uid="{59DAB4EF-BBFB-48DE-8B83-7833B36E4BB8}"/>
    <cellStyle name="SAPBEXHLevel3 4 4 2 11" xfId="48776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7" xr:uid="{62836C9F-99D4-4FB8-BC18-AA62BB22C826}"/>
    <cellStyle name="SAPBEXHLevel3 4 4 2 9" xfId="44268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8" xr:uid="{7681E5DB-ACB9-4157-A871-3EDEB8EEF45D}"/>
    <cellStyle name="SAPBEXHLevel3 4 4 9" xfId="43049" xr:uid="{E3487054-A073-469D-8336-165A266A2D06}"/>
    <cellStyle name="SAPBEXHLevel3 4 5" xfId="3544" xr:uid="{00000000-0005-0000-0000-0000E9760000}"/>
    <cellStyle name="SAPBEXHLevel3 4 5 10" xfId="45243" xr:uid="{EE18E1F0-A81B-424F-9CC5-B49AB7B5996F}"/>
    <cellStyle name="SAPBEXHLevel3 4 5 11" xfId="47569" xr:uid="{B8B370A0-9241-4BEC-AE47-E2556859A65B}"/>
    <cellStyle name="SAPBEXHLevel3 4 5 2" xfId="3708" xr:uid="{00000000-0005-0000-0000-0000EA760000}"/>
    <cellStyle name="SAPBEXHLevel3 4 5 2 10" xfId="46459" xr:uid="{70382F6C-D8DB-4213-811A-42233B9153DF}"/>
    <cellStyle name="SAPBEXHLevel3 4 5 2 11" xfId="48777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6" xr:uid="{3F731F14-C012-45E7-9BD4-8F5561CC98B2}"/>
    <cellStyle name="SAPBEXHLevel3 4 5 2 9" xfId="44269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5" xr:uid="{03B41334-14E9-45A5-84A5-EB50F00B45D0}"/>
    <cellStyle name="SAPBEXHLevel3 4 5 9" xfId="43050" xr:uid="{7FC2B9AF-2220-4162-871F-BAD8B04D3B7D}"/>
    <cellStyle name="SAPBEXHLevel3 4 6" xfId="3545" xr:uid="{00000000-0005-0000-0000-000001770000}"/>
    <cellStyle name="SAPBEXHLevel3 4 6 10" xfId="45244" xr:uid="{4E3FB429-A6C6-46ED-BFCE-FDE23828406C}"/>
    <cellStyle name="SAPBEXHLevel3 4 6 11" xfId="47570" xr:uid="{C21263EB-A9EB-452A-867C-95B657F4FC69}"/>
    <cellStyle name="SAPBEXHLevel3 4 6 2" xfId="4932" xr:uid="{00000000-0005-0000-0000-000002770000}"/>
    <cellStyle name="SAPBEXHLevel3 4 6 2 10" xfId="46460" xr:uid="{5594B238-2263-4F83-88F9-EE6958424741}"/>
    <cellStyle name="SAPBEXHLevel3 4 6 2 11" xfId="48778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5" xr:uid="{654A8B89-950C-4C74-8220-1918E06D316D}"/>
    <cellStyle name="SAPBEXHLevel3 4 6 2 9" xfId="44270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6" xr:uid="{37059EC6-FC89-4276-A02C-4809909E731A}"/>
    <cellStyle name="SAPBEXHLevel3 4 6 9" xfId="43051" xr:uid="{53C1ED10-5D07-471A-8C21-37FCCE48571D}"/>
    <cellStyle name="SAPBEXHLevel3 4 7" xfId="3546" xr:uid="{00000000-0005-0000-0000-000019770000}"/>
    <cellStyle name="SAPBEXHLevel3 4 7 10" xfId="45245" xr:uid="{ABF6A488-4B0F-44EA-9417-353E794BF4C3}"/>
    <cellStyle name="SAPBEXHLevel3 4 7 11" xfId="47571" xr:uid="{0C20AD4B-BF71-43B6-A43D-A5E12B04B0A6}"/>
    <cellStyle name="SAPBEXHLevel3 4 7 2" xfId="4017" xr:uid="{00000000-0005-0000-0000-00001A770000}"/>
    <cellStyle name="SAPBEXHLevel3 4 7 2 10" xfId="46461" xr:uid="{9B70DFE9-96FD-4CD9-8FDE-FFEE39AE6780}"/>
    <cellStyle name="SAPBEXHLevel3 4 7 2 11" xfId="48779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4" xr:uid="{C9CE927B-19B5-4C47-A51A-7D218D1C7915}"/>
    <cellStyle name="SAPBEXHLevel3 4 7 2 9" xfId="44271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7" xr:uid="{8E27C5E5-60BE-4CFB-876B-E995F17374D5}"/>
    <cellStyle name="SAPBEXHLevel3 4 7 9" xfId="43052" xr:uid="{6677808C-8F06-4431-B6B3-F60FD4C0A76F}"/>
    <cellStyle name="SAPBEXHLevel3 4 8" xfId="3547" xr:uid="{00000000-0005-0000-0000-000031770000}"/>
    <cellStyle name="SAPBEXHLevel3 4 8 10" xfId="45246" xr:uid="{F9E98F9D-E7AE-42AA-B2E8-ABC3380543D4}"/>
    <cellStyle name="SAPBEXHLevel3 4 8 11" xfId="47572" xr:uid="{E43C805D-D49B-46E1-9EF9-E49698C6D0C6}"/>
    <cellStyle name="SAPBEXHLevel3 4 8 2" xfId="4016" xr:uid="{00000000-0005-0000-0000-000032770000}"/>
    <cellStyle name="SAPBEXHLevel3 4 8 2 10" xfId="46462" xr:uid="{9156A44A-4FCE-4119-84DB-85A5AEBC7B69}"/>
    <cellStyle name="SAPBEXHLevel3 4 8 2 11" xfId="48780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3" xr:uid="{14D98B59-B7E8-4C19-B8DB-59E63AC7138A}"/>
    <cellStyle name="SAPBEXHLevel3 4 8 2 9" xfId="44272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6" xr:uid="{6BBFD01C-099D-4131-9488-5FFACAD7BA79}"/>
    <cellStyle name="SAPBEXHLevel3 4 8 9" xfId="43053" xr:uid="{BC019EBC-6095-4E05-97C8-841D0274D2B6}"/>
    <cellStyle name="SAPBEXHLevel3 4 9" xfId="3548" xr:uid="{00000000-0005-0000-0000-000049770000}"/>
    <cellStyle name="SAPBEXHLevel3 4 9 10" xfId="45247" xr:uid="{355D1105-BDD3-4F40-BDC2-12C20190F986}"/>
    <cellStyle name="SAPBEXHLevel3 4 9 11" xfId="47573" xr:uid="{89A767A1-8645-4D84-AFD3-0156982A8650}"/>
    <cellStyle name="SAPBEXHLevel3 4 9 2" xfId="3711" xr:uid="{00000000-0005-0000-0000-00004A770000}"/>
    <cellStyle name="SAPBEXHLevel3 4 9 2 10" xfId="46463" xr:uid="{5C8272DC-459E-47CC-BAA2-B0520514EA62}"/>
    <cellStyle name="SAPBEXHLevel3 4 9 2 11" xfId="48781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2" xr:uid="{0A02A2F7-9E7A-4E70-A2A0-CA5F67E6F883}"/>
    <cellStyle name="SAPBEXHLevel3 4 9 2 9" xfId="44273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4" xr:uid="{D7B8E72D-7E48-481C-9D79-D6EAFAA3AC57}"/>
    <cellStyle name="SAPBEXHLevel3 4 9 9" xfId="43054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8" xr:uid="{B907FFC4-9B0B-4172-AA37-2AAE10FAB19D}"/>
    <cellStyle name="SAPBEXHLevel3 5 10 11" xfId="47574" xr:uid="{6DC2AC62-7FDA-4F85-A173-55DF0BD1F678}"/>
    <cellStyle name="SAPBEXHLevel3 5 10 2" xfId="4014" xr:uid="{00000000-0005-0000-0000-000063770000}"/>
    <cellStyle name="SAPBEXHLevel3 5 10 2 10" xfId="46464" xr:uid="{95C50791-9DD6-4B01-9295-ADD41D032553}"/>
    <cellStyle name="SAPBEXHLevel3 5 10 2 11" xfId="48782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1" xr:uid="{45388B62-1325-4494-B05A-309FFD6CDE6C}"/>
    <cellStyle name="SAPBEXHLevel3 5 10 2 9" xfId="44274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5" xr:uid="{C99DBD67-0FE0-44CE-95B1-385C8577B68F}"/>
    <cellStyle name="SAPBEXHLevel3 5 10 9" xfId="43055" xr:uid="{655F67B3-ED72-48BC-AAAB-9B08B266E951}"/>
    <cellStyle name="SAPBEXHLevel3 5 11" xfId="3551" xr:uid="{00000000-0005-0000-0000-00007A770000}"/>
    <cellStyle name="SAPBEXHLevel3 5 11 10" xfId="45249" xr:uid="{64434950-1187-4A2D-89C9-4AF515F5376A}"/>
    <cellStyle name="SAPBEXHLevel3 5 11 11" xfId="47575" xr:uid="{83080332-7DAD-48F8-8310-143F0E35EAB8}"/>
    <cellStyle name="SAPBEXHLevel3 5 11 2" xfId="4013" xr:uid="{00000000-0005-0000-0000-00007B770000}"/>
    <cellStyle name="SAPBEXHLevel3 5 11 2 10" xfId="46465" xr:uid="{8AD7BD9C-6444-4827-914A-3F58275D806C}"/>
    <cellStyle name="SAPBEXHLevel3 5 11 2 11" xfId="48783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10" xr:uid="{309D68A4-AC76-4BAE-B43E-4C44111E20F3}"/>
    <cellStyle name="SAPBEXHLevel3 5 11 2 9" xfId="44275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3" xr:uid="{68FB7FDF-C9FB-4BD5-8E2D-CEF397224106}"/>
    <cellStyle name="SAPBEXHLevel3 5 11 9" xfId="43056" xr:uid="{307F064A-1873-4BC8-8E0C-ECD5F560E3DC}"/>
    <cellStyle name="SAPBEXHLevel3 5 12" xfId="3552" xr:uid="{00000000-0005-0000-0000-000092770000}"/>
    <cellStyle name="SAPBEXHLevel3 5 12 10" xfId="45250" xr:uid="{91A180AB-BC50-4288-A86B-25CE621ACE5E}"/>
    <cellStyle name="SAPBEXHLevel3 5 12 11" xfId="47576" xr:uid="{DC194D1F-72A6-40DA-9D50-4AEA6391F378}"/>
    <cellStyle name="SAPBEXHLevel3 5 12 2" xfId="3713" xr:uid="{00000000-0005-0000-0000-000093770000}"/>
    <cellStyle name="SAPBEXHLevel3 5 12 2 10" xfId="46466" xr:uid="{E5D19411-981F-4850-9281-E00E71D50B69}"/>
    <cellStyle name="SAPBEXHLevel3 5 12 2 11" xfId="48784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9" xr:uid="{AC56F5EF-35CA-40D2-9E80-FD36786C9513}"/>
    <cellStyle name="SAPBEXHLevel3 5 12 2 9" xfId="44276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4" xr:uid="{121540F4-4F0B-4CE5-B2B5-F466B49AFECA}"/>
    <cellStyle name="SAPBEXHLevel3 5 12 9" xfId="43057" xr:uid="{EBB2223B-D42A-4431-ADF3-5B57003A42B0}"/>
    <cellStyle name="SAPBEXHLevel3 5 13" xfId="3553" xr:uid="{00000000-0005-0000-0000-0000AA770000}"/>
    <cellStyle name="SAPBEXHLevel3 5 13 10" xfId="45251" xr:uid="{C659AF70-B604-42C3-83C4-B866B14222FF}"/>
    <cellStyle name="SAPBEXHLevel3 5 13 11" xfId="47577" xr:uid="{158F9770-1D29-4120-8D47-0553DC72B5FC}"/>
    <cellStyle name="SAPBEXHLevel3 5 13 2" xfId="4012" xr:uid="{00000000-0005-0000-0000-0000AB770000}"/>
    <cellStyle name="SAPBEXHLevel3 5 13 2 10" xfId="46467" xr:uid="{6049F613-9037-4266-8019-99D1D2D48E6A}"/>
    <cellStyle name="SAPBEXHLevel3 5 13 2 11" xfId="48785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8" xr:uid="{C66F9234-B4AF-4C8B-804A-E78584BEE250}"/>
    <cellStyle name="SAPBEXHLevel3 5 13 2 9" xfId="44277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2" xr:uid="{687B52E0-20A3-497C-90FF-093152DA318E}"/>
    <cellStyle name="SAPBEXHLevel3 5 13 9" xfId="43058" xr:uid="{62F05B96-28A9-4827-AB3F-7957B4EBBA61}"/>
    <cellStyle name="SAPBEXHLevel3 5 14" xfId="3554" xr:uid="{00000000-0005-0000-0000-0000C2770000}"/>
    <cellStyle name="SAPBEXHLevel3 5 14 10" xfId="45252" xr:uid="{C8398645-9324-4313-AF66-95C5AC3BD6A2}"/>
    <cellStyle name="SAPBEXHLevel3 5 14 11" xfId="47578" xr:uid="{19415A5B-2F5C-4A5C-9A10-FE538BB62679}"/>
    <cellStyle name="SAPBEXHLevel3 5 14 2" xfId="4011" xr:uid="{00000000-0005-0000-0000-0000C3770000}"/>
    <cellStyle name="SAPBEXHLevel3 5 14 2 10" xfId="46468" xr:uid="{A9B77A67-11EA-49D6-8579-66BF2F8FDA51}"/>
    <cellStyle name="SAPBEXHLevel3 5 14 2 11" xfId="48786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7" xr:uid="{45663BA9-2F9C-42E3-AFB0-A82FE9A9668C}"/>
    <cellStyle name="SAPBEXHLevel3 5 14 2 9" xfId="44278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3" xr:uid="{6D4CFEB5-95D2-4C96-A448-446215F4DE5A}"/>
    <cellStyle name="SAPBEXHLevel3 5 14 9" xfId="43059" xr:uid="{AE3F94DA-B0E6-4C0C-8496-73F34C283839}"/>
    <cellStyle name="SAPBEXHLevel3 5 15" xfId="3555" xr:uid="{00000000-0005-0000-0000-0000DA770000}"/>
    <cellStyle name="SAPBEXHLevel3 5 15 10" xfId="45253" xr:uid="{9B468531-5181-46BB-8E04-AB9FC5400D55}"/>
    <cellStyle name="SAPBEXHLevel3 5 15 11" xfId="47579" xr:uid="{DF06F79B-62E1-43A0-B908-D75E8D269566}"/>
    <cellStyle name="SAPBEXHLevel3 5 15 2" xfId="4010" xr:uid="{00000000-0005-0000-0000-0000DB770000}"/>
    <cellStyle name="SAPBEXHLevel3 5 15 2 10" xfId="46469" xr:uid="{26175958-9FDE-4620-A54D-8DCD0F3113D4}"/>
    <cellStyle name="SAPBEXHLevel3 5 15 2 11" xfId="48787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6" xr:uid="{7FE0EEF0-1896-4241-83CD-0DD1286BD029}"/>
    <cellStyle name="SAPBEXHLevel3 5 15 2 9" xfId="44279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1" xr:uid="{D356B26F-A6FF-4264-8FFC-49356D38CBB1}"/>
    <cellStyle name="SAPBEXHLevel3 5 15 9" xfId="43060" xr:uid="{A9EA9F26-ACFD-4224-A8D2-A083D8EF7663}"/>
    <cellStyle name="SAPBEXHLevel3 5 16" xfId="3549" xr:uid="{00000000-0005-0000-0000-0000F2770000}"/>
    <cellStyle name="SAPBEXHLevel3 5 16 10" xfId="42355" xr:uid="{1FDD1963-B64C-4349-88D0-21ECDEAFEC3C}"/>
    <cellStyle name="SAPBEXHLevel3 5 16 11" xfId="44832" xr:uid="{232A9659-EAE4-42D4-90B2-8843322AEDEA}"/>
    <cellStyle name="SAPBEXHLevel3 5 16 12" xfId="46888" xr:uid="{C7645614-5BD3-495E-9E0E-58FCF6D7B3F1}"/>
    <cellStyle name="SAPBEXHLevel3 5 16 13" xfId="49191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7" xr:uid="{8A4618A0-79A4-43B4-BDC6-1CFC18DB4DDD}"/>
    <cellStyle name="SAPBEXHLevel3 5 16 2 4" xfId="42475" xr:uid="{8432CCA1-73CA-4A19-A74F-EB6145EB0365}"/>
    <cellStyle name="SAPBEXHLevel3 5 16 2 5" xfId="44943" xr:uid="{44CD8345-AA3E-4F1E-9DB1-EB3763892EDB}"/>
    <cellStyle name="SAPBEXHLevel3 5 16 2 6" xfId="47006" xr:uid="{74237DD1-18C6-4D64-954F-028B7240D6E6}"/>
    <cellStyle name="SAPBEXHLevel3 5 16 2 7" xfId="49303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6" xr:uid="{E2562F09-903B-43ED-A9CA-858E97FB4534}"/>
    <cellStyle name="SAPBEXHLevel3 5 17" xfId="4015" xr:uid="{00000000-0005-0000-0000-000000780000}"/>
    <cellStyle name="SAPBEXHLevel3 5 17 10" xfId="45528" xr:uid="{08B2C4CC-3859-4E6E-B203-539E00A80448}"/>
    <cellStyle name="SAPBEXHLevel3 5 17 11" xfId="47850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70" xr:uid="{5DBBFEB2-BA50-4D5B-8808-02C7B1E192F0}"/>
    <cellStyle name="SAPBEXHLevel3 5 17 9" xfId="38865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2" xr:uid="{04A314C2-66F1-4835-8F83-0EA11C8C544A}"/>
    <cellStyle name="SAPBEXHLevel3 5 2 12" xfId="43061" xr:uid="{18091ADB-5655-447B-8666-D20DFEE33BC4}"/>
    <cellStyle name="SAPBEXHLevel3 5 2 13" xfId="45254" xr:uid="{71D2BA00-056D-44F4-96A8-C97C0E013B9A}"/>
    <cellStyle name="SAPBEXHLevel3 5 2 14" xfId="47580" xr:uid="{22DDB8EB-CB26-49D2-B9F3-5740FD30066C}"/>
    <cellStyle name="SAPBEXHLevel3 5 2 2" xfId="3556" xr:uid="{00000000-0005-0000-0000-000012780000}"/>
    <cellStyle name="SAPBEXHLevel3 5 2 2 10" xfId="44280" xr:uid="{FC5BF8AB-AC78-4793-B597-C972C26EED5F}"/>
    <cellStyle name="SAPBEXHLevel3 5 2 2 11" xfId="46470" xr:uid="{87C29FEC-E180-41D8-B904-E8DA051A0E0A}"/>
    <cellStyle name="SAPBEXHLevel3 5 2 2 12" xfId="48788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5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8" xr:uid="{443B9273-9721-4BF0-B1AB-AB2EF5BABE7F}"/>
    <cellStyle name="SAPBEXHLevel3 5 27" xfId="41324" xr:uid="{EE3F01B1-1976-47F1-AF11-83003111008C}"/>
    <cellStyle name="SAPBEXHLevel3 5 28" xfId="44534" xr:uid="{F388757C-A3BE-4BB5-9B43-2041B5A0BD61}"/>
    <cellStyle name="SAPBEXHLevel3 5 29" xfId="44679" xr:uid="{FE3B00A4-C3DE-4754-868E-71A5EDCD7220}"/>
    <cellStyle name="SAPBEXHLevel3 5 3" xfId="3557" xr:uid="{00000000-0005-0000-0000-00003A780000}"/>
    <cellStyle name="SAPBEXHLevel3 5 3 10" xfId="40550" xr:uid="{73650ED9-CF1C-4D00-8DE9-4E465259C556}"/>
    <cellStyle name="SAPBEXHLevel3 5 3 11" xfId="43062" xr:uid="{E4AE5732-3316-41CB-9D8E-22AC5FFC2132}"/>
    <cellStyle name="SAPBEXHLevel3 5 3 12" xfId="45255" xr:uid="{FE963CE9-C3B3-4AE6-92B1-1CD23161B5A3}"/>
    <cellStyle name="SAPBEXHLevel3 5 3 13" xfId="47581" xr:uid="{39B1DF50-901D-4585-B1AD-41DD2827933F}"/>
    <cellStyle name="SAPBEXHLevel3 5 3 2" xfId="4008" xr:uid="{00000000-0005-0000-0000-00003B780000}"/>
    <cellStyle name="SAPBEXHLevel3 5 3 2 10" xfId="46471" xr:uid="{F7D701BC-F5E1-4D20-8F55-91944A062941}"/>
    <cellStyle name="SAPBEXHLevel3 5 3 2 11" xfId="48789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4" xr:uid="{7B7617D4-6C32-4CDB-84B1-6954ACCE904E}"/>
    <cellStyle name="SAPBEXHLevel3 5 3 2 9" xfId="44281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6" xr:uid="{9A718252-7C23-4D0B-9D0C-299B7BAAAEA2}"/>
    <cellStyle name="SAPBEXHLevel3 5 4 11" xfId="47582" xr:uid="{23484030-0617-4692-A525-A1786495E502}"/>
    <cellStyle name="SAPBEXHLevel3 5 4 2" xfId="4007" xr:uid="{00000000-0005-0000-0000-000055780000}"/>
    <cellStyle name="SAPBEXHLevel3 5 4 2 10" xfId="46472" xr:uid="{750633E5-09DC-4CD3-B41D-603D82365F77}"/>
    <cellStyle name="SAPBEXHLevel3 5 4 2 11" xfId="48790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3" xr:uid="{BD0DD892-FFF2-4D98-AD0E-919CC848504C}"/>
    <cellStyle name="SAPBEXHLevel3 5 4 2 9" xfId="44282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1" xr:uid="{413BF2E8-6150-4E4E-AAFA-CDE3878F961B}"/>
    <cellStyle name="SAPBEXHLevel3 5 4 9" xfId="43063" xr:uid="{31FC4640-E93D-4E43-A736-C14DD5A3F58B}"/>
    <cellStyle name="SAPBEXHLevel3 5 5" xfId="3559" xr:uid="{00000000-0005-0000-0000-00006C780000}"/>
    <cellStyle name="SAPBEXHLevel3 5 5 10" xfId="45257" xr:uid="{28F99DD9-7D2A-47FA-8F3D-83BCA9682E8A}"/>
    <cellStyle name="SAPBEXHLevel3 5 5 11" xfId="47583" xr:uid="{F4ADC789-00ED-4C47-A3C8-12F4E9B16B16}"/>
    <cellStyle name="SAPBEXHLevel3 5 5 2" xfId="4931" xr:uid="{00000000-0005-0000-0000-00006D780000}"/>
    <cellStyle name="SAPBEXHLevel3 5 5 2 10" xfId="46473" xr:uid="{9D1C361A-385C-4E93-8901-903E56FB60A7}"/>
    <cellStyle name="SAPBEXHLevel3 5 5 2 11" xfId="48791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2" xr:uid="{0E5B8333-93EF-40C2-B1FC-AABF47F506D0}"/>
    <cellStyle name="SAPBEXHLevel3 5 5 2 9" xfId="44283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9" xr:uid="{4D68F2BC-A862-4157-87DF-D344EF98E63D}"/>
    <cellStyle name="SAPBEXHLevel3 5 5 9" xfId="43064" xr:uid="{35613F6E-A34D-414B-94AB-D13B6D15809A}"/>
    <cellStyle name="SAPBEXHLevel3 5 6" xfId="3560" xr:uid="{00000000-0005-0000-0000-000084780000}"/>
    <cellStyle name="SAPBEXHLevel3 5 6 10" xfId="45258" xr:uid="{8B3CCC88-AE87-45DE-B480-C08DF60A0056}"/>
    <cellStyle name="SAPBEXHLevel3 5 6 11" xfId="47584" xr:uid="{1B840AC7-5A80-47B1-9465-29184C0A52B0}"/>
    <cellStyle name="SAPBEXHLevel3 5 6 2" xfId="4006" xr:uid="{00000000-0005-0000-0000-000085780000}"/>
    <cellStyle name="SAPBEXHLevel3 5 6 2 10" xfId="46474" xr:uid="{CD2E0B16-151C-440B-B1FA-7BA05181177A}"/>
    <cellStyle name="SAPBEXHLevel3 5 6 2 11" xfId="48792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1" xr:uid="{F6BE325D-4F71-4646-9192-DCC19E690F33}"/>
    <cellStyle name="SAPBEXHLevel3 5 6 2 9" xfId="44284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10" xr:uid="{FF2D0CDA-C6C0-4530-8825-05B30CF2AE08}"/>
    <cellStyle name="SAPBEXHLevel3 5 6 9" xfId="43065" xr:uid="{A50A9179-A655-4E7E-B767-400DFD7943D9}"/>
    <cellStyle name="SAPBEXHLevel3 5 7" xfId="3561" xr:uid="{00000000-0005-0000-0000-00009C780000}"/>
    <cellStyle name="SAPBEXHLevel3 5 7 10" xfId="45259" xr:uid="{2B644D7F-FFE3-4205-80E6-05F477382927}"/>
    <cellStyle name="SAPBEXHLevel3 5 7 11" xfId="47585" xr:uid="{07E3B097-7BE3-4FB0-8598-A9D882F406E2}"/>
    <cellStyle name="SAPBEXHLevel3 5 7 2" xfId="4005" xr:uid="{00000000-0005-0000-0000-00009D780000}"/>
    <cellStyle name="SAPBEXHLevel3 5 7 2 10" xfId="46475" xr:uid="{6E21DF27-D4AE-4075-8962-6850164D1533}"/>
    <cellStyle name="SAPBEXHLevel3 5 7 2 11" xfId="48793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500" xr:uid="{4B9EE7A3-B4B9-448D-B1A1-B1B4447C2647}"/>
    <cellStyle name="SAPBEXHLevel3 5 7 2 9" xfId="44285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8" xr:uid="{610BE4D8-1E8D-4118-BF44-7E0A8BC5A03F}"/>
    <cellStyle name="SAPBEXHLevel3 5 7 9" xfId="43066" xr:uid="{3DEF4448-692D-4FC9-93E0-DEF96719159B}"/>
    <cellStyle name="SAPBEXHLevel3 5 8" xfId="3562" xr:uid="{00000000-0005-0000-0000-0000B4780000}"/>
    <cellStyle name="SAPBEXHLevel3 5 8 10" xfId="45260" xr:uid="{49AFFC0F-AD96-40BF-81E1-A921D1983EDC}"/>
    <cellStyle name="SAPBEXHLevel3 5 8 11" xfId="47586" xr:uid="{314CE472-A693-46D7-AEEB-E3B659D4AEE8}"/>
    <cellStyle name="SAPBEXHLevel3 5 8 2" xfId="4930" xr:uid="{00000000-0005-0000-0000-0000B5780000}"/>
    <cellStyle name="SAPBEXHLevel3 5 8 2 10" xfId="46476" xr:uid="{A65BC1BC-511C-4A18-A542-67F796950151}"/>
    <cellStyle name="SAPBEXHLevel3 5 8 2 11" xfId="48794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9" xr:uid="{19333DF8-C010-42CA-89C0-23C5A9DD14A6}"/>
    <cellStyle name="SAPBEXHLevel3 5 8 2 9" xfId="44286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9" xr:uid="{99F8D533-4DC0-4146-9BDF-70CE809C78D4}"/>
    <cellStyle name="SAPBEXHLevel3 5 8 9" xfId="43067" xr:uid="{179B6DB9-1816-4CCA-969E-CC5A533942A6}"/>
    <cellStyle name="SAPBEXHLevel3 5 9" xfId="3563" xr:uid="{00000000-0005-0000-0000-0000CC780000}"/>
    <cellStyle name="SAPBEXHLevel3 5 9 10" xfId="45261" xr:uid="{987955D0-F35F-4147-A30B-037FDDED032D}"/>
    <cellStyle name="SAPBEXHLevel3 5 9 11" xfId="47587" xr:uid="{2E291A04-2F81-4F02-B4ED-C760C420CB9D}"/>
    <cellStyle name="SAPBEXHLevel3 5 9 2" xfId="2141" xr:uid="{00000000-0005-0000-0000-0000CD780000}"/>
    <cellStyle name="SAPBEXHLevel3 5 9 2 10" xfId="46477" xr:uid="{3A0EC629-AB4E-43E7-8A57-22D1FF4FC174}"/>
    <cellStyle name="SAPBEXHLevel3 5 9 2 11" xfId="48795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8" xr:uid="{82C95770-7B90-4F9D-91DB-572AE986032D}"/>
    <cellStyle name="SAPBEXHLevel3 5 9 2 9" xfId="44287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7" xr:uid="{C70F8D80-4857-4E63-8F81-8F17D73048A4}"/>
    <cellStyle name="SAPBEXHLevel3 5 9 9" xfId="43068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8" xr:uid="{0A71890D-03B6-4316-90D5-A1CAFC03DA01}"/>
    <cellStyle name="SAPBEXHLevel3 6 13" xfId="43069" xr:uid="{FA086C44-0DD8-4D0E-833D-A1F73573293B}"/>
    <cellStyle name="SAPBEXHLevel3 6 14" xfId="45262" xr:uid="{E42526F5-04B0-46F0-A5B6-67590A86E1C9}"/>
    <cellStyle name="SAPBEXHLevel3 6 15" xfId="47588" xr:uid="{8C2A0B2C-34C3-4419-89DE-3B558E188C22}"/>
    <cellStyle name="SAPBEXHLevel3 6 2" xfId="913" xr:uid="{00000000-0005-0000-0000-0000E7780000}"/>
    <cellStyle name="SAPBEXHLevel3 6 2 10" xfId="44833" xr:uid="{885CA138-E182-4145-A7A6-F50B5CDBD677}"/>
    <cellStyle name="SAPBEXHLevel3 6 2 11" xfId="46889" xr:uid="{7936CD48-B675-4727-88E6-2E9DEE341714}"/>
    <cellStyle name="SAPBEXHLevel3 6 2 12" xfId="49192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6" xr:uid="{414F56B4-809D-496C-B5A7-5934B2070376}"/>
    <cellStyle name="SAPBEXHLevel3 6 2 2 4" xfId="44944" xr:uid="{A439E0D3-E74A-4AD1-9294-03575EB6DEB9}"/>
    <cellStyle name="SAPBEXHLevel3 6 2 2 5" xfId="47007" xr:uid="{A0D7C35D-E924-420E-8B76-A639092F6918}"/>
    <cellStyle name="SAPBEXHLevel3 6 2 2 6" xfId="49304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6" xr:uid="{BFF0DA42-8F04-4C85-9A73-0F2D14705C12}"/>
    <cellStyle name="SAPBEXHLevel3 6 3" xfId="3564" xr:uid="{00000000-0005-0000-0000-0000F0780000}"/>
    <cellStyle name="SAPBEXHLevel3 6 3 10" xfId="44288" xr:uid="{C3A24A34-731B-4CC2-AB33-6D00EAC21092}"/>
    <cellStyle name="SAPBEXHLevel3 6 3 11" xfId="46478" xr:uid="{DEBE98DA-BF11-44FD-801D-069A511827D2}"/>
    <cellStyle name="SAPBEXHLevel3 6 3 12" xfId="48796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7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6" xr:uid="{55C4F875-4144-459E-AA21-087071C0973D}"/>
    <cellStyle name="SAPBEXHLevel3 7 13" xfId="43070" xr:uid="{B804F9BA-768D-46C8-874A-A7A4FFDD0A64}"/>
    <cellStyle name="SAPBEXHLevel3 7 14" xfId="45263" xr:uid="{57F31553-5DEE-49B0-8F16-DD5EEA48F65F}"/>
    <cellStyle name="SAPBEXHLevel3 7 15" xfId="47589" xr:uid="{E22DB75B-AB74-43BF-BE93-A911507A457A}"/>
    <cellStyle name="SAPBEXHLevel3 7 2" xfId="915" xr:uid="{00000000-0005-0000-0000-000014790000}"/>
    <cellStyle name="SAPBEXHLevel3 7 2 10" xfId="44834" xr:uid="{70A4100D-7055-4BCB-84C9-273FE5D0DC54}"/>
    <cellStyle name="SAPBEXHLevel3 7 2 11" xfId="46890" xr:uid="{4503F553-D224-4E58-B161-61871AEBF972}"/>
    <cellStyle name="SAPBEXHLevel3 7 2 12" xfId="49193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7" xr:uid="{8E5668B8-31D6-46E4-83B7-D181502DC0D7}"/>
    <cellStyle name="SAPBEXHLevel3 7 2 2 4" xfId="44945" xr:uid="{AA2C9F49-07D5-4D6E-84C3-BCFBABF9A5C4}"/>
    <cellStyle name="SAPBEXHLevel3 7 2 2 5" xfId="47008" xr:uid="{619D6D18-C576-446B-B82D-E3E3A4DB6EB5}"/>
    <cellStyle name="SAPBEXHLevel3 7 2 2 6" xfId="49305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7" xr:uid="{C4FCD4EF-C9F0-46CC-A294-861C80D70C67}"/>
    <cellStyle name="SAPBEXHLevel3 7 3" xfId="3565" xr:uid="{00000000-0005-0000-0000-00001D790000}"/>
    <cellStyle name="SAPBEXHLevel3 7 3 10" xfId="44289" xr:uid="{3AE66E0C-D7FB-49C7-8457-B581E6C25EDB}"/>
    <cellStyle name="SAPBEXHLevel3 7 3 11" xfId="46479" xr:uid="{32EBDE45-FC9D-4C9E-A91C-4A6E26F23320}"/>
    <cellStyle name="SAPBEXHLevel3 7 3 12" xfId="48797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6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7" xr:uid="{CB94D72A-52E0-4CF7-AE03-99D98777501D}"/>
    <cellStyle name="SAPBEXHLevel3 8 13" xfId="43071" xr:uid="{2BB449F2-566D-467A-874B-5F05F354BFD4}"/>
    <cellStyle name="SAPBEXHLevel3 8 14" xfId="45264" xr:uid="{47902D59-C640-45A5-BA48-35402C8D08C4}"/>
    <cellStyle name="SAPBEXHLevel3 8 15" xfId="47590" xr:uid="{57298763-3851-4527-BEEE-63C5FD588537}"/>
    <cellStyle name="SAPBEXHLevel3 8 2" xfId="917" xr:uid="{00000000-0005-0000-0000-000041790000}"/>
    <cellStyle name="SAPBEXHLevel3 8 2 10" xfId="44835" xr:uid="{D56343A6-C76E-400F-9F21-05E060D3E92E}"/>
    <cellStyle name="SAPBEXHLevel3 8 2 11" xfId="46891" xr:uid="{DEDE4AA7-0200-4791-A151-67517AA8F846}"/>
    <cellStyle name="SAPBEXHLevel3 8 2 12" xfId="49194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8" xr:uid="{3E493B77-3F9C-466E-9901-207FCB237C84}"/>
    <cellStyle name="SAPBEXHLevel3 8 2 2 4" xfId="44946" xr:uid="{3F9A511F-2E8C-4B95-AE18-D91D9BB9B6EB}"/>
    <cellStyle name="SAPBEXHLevel3 8 2 2 5" xfId="47009" xr:uid="{93F6A08B-FAE3-49A6-A4D8-A3CF89C2FCDD}"/>
    <cellStyle name="SAPBEXHLevel3 8 2 2 6" xfId="49306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8" xr:uid="{967FDB7D-E383-49BF-A188-D1E5B5EC1238}"/>
    <cellStyle name="SAPBEXHLevel3 8 3" xfId="3566" xr:uid="{00000000-0005-0000-0000-00004A790000}"/>
    <cellStyle name="SAPBEXHLevel3 8 3 10" xfId="44290" xr:uid="{32C4C2F4-D383-440A-B298-9389EFCD490B}"/>
    <cellStyle name="SAPBEXHLevel3 8 3 11" xfId="46480" xr:uid="{4F5C702B-1D45-4BA6-9C04-C60CFD1B5877}"/>
    <cellStyle name="SAPBEXHLevel3 8 3 12" xfId="48798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5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1" xr:uid="{3FAFAEDC-77F0-4382-A915-2B03590D564A}"/>
    <cellStyle name="SAPBEXHLevel3 9 12" xfId="43072" xr:uid="{1031120C-EB80-49F9-80F2-1E4C152D5345}"/>
    <cellStyle name="SAPBEXHLevel3 9 13" xfId="45265" xr:uid="{DEFD43F7-44BC-459A-8F48-7E9331ED09A6}"/>
    <cellStyle name="SAPBEXHLevel3 9 14" xfId="47591" xr:uid="{CC837EA9-F3E9-4032-83F9-8C4DF7B36D6C}"/>
    <cellStyle name="SAPBEXHLevel3 9 2" xfId="3567" xr:uid="{00000000-0005-0000-0000-00006D790000}"/>
    <cellStyle name="SAPBEXHLevel3 9 2 10" xfId="44291" xr:uid="{EE2A56B4-E88C-4867-BAA7-698FD68A639D}"/>
    <cellStyle name="SAPBEXHLevel3 9 2 11" xfId="46481" xr:uid="{E7037CFE-7BFB-4AF1-8001-AF64AFC9C061}"/>
    <cellStyle name="SAPBEXHLevel3 9 2 12" xfId="48799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4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6" xr:uid="{8C8AF829-F3CB-46FD-BB1C-40DE7E639556}"/>
    <cellStyle name="SAPBEXHLevel3X 10 11" xfId="47592" xr:uid="{A3279655-8564-4B9A-A657-53D1722291F0}"/>
    <cellStyle name="SAPBEXHLevel3X 10 2" xfId="4001" xr:uid="{00000000-0005-0000-0000-000092790000}"/>
    <cellStyle name="SAPBEXHLevel3X 10 2 10" xfId="46482" xr:uid="{750DB10E-2A0A-4570-A3E2-4E4565C4F1B6}"/>
    <cellStyle name="SAPBEXHLevel3X 10 2 11" xfId="48800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3" xr:uid="{15B56DEB-C20A-409F-8E81-C4DE546DDDBC}"/>
    <cellStyle name="SAPBEXHLevel3X 10 2 9" xfId="44292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6" xr:uid="{0BB0E84B-31C1-40D0-BBD4-6799EA650410}"/>
    <cellStyle name="SAPBEXHLevel3X 10 9" xfId="43073" xr:uid="{2048FD34-799A-46C7-8C53-83B0E5531E06}"/>
    <cellStyle name="SAPBEXHLevel3X 11" xfId="1898" xr:uid="{00000000-0005-0000-0000-0000A9790000}"/>
    <cellStyle name="SAPBEXHLevel3X 11 10" xfId="45267" xr:uid="{CCA70B7F-BD0C-4FA0-8D88-BB68A073D6E1}"/>
    <cellStyle name="SAPBEXHLevel3X 11 11" xfId="47593" xr:uid="{F1972C42-F840-47DC-A0E0-6518FC243602}"/>
    <cellStyle name="SAPBEXHLevel3X 11 2" xfId="4000" xr:uid="{00000000-0005-0000-0000-0000AA790000}"/>
    <cellStyle name="SAPBEXHLevel3X 11 2 10" xfId="46483" xr:uid="{62BA160E-EFC7-41A7-8DAD-E2541661F314}"/>
    <cellStyle name="SAPBEXHLevel3X 11 2 11" xfId="48801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2" xr:uid="{6D5DEA15-3EB1-4366-8CAD-99D973D85DBA}"/>
    <cellStyle name="SAPBEXHLevel3X 11 2 9" xfId="44293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5" xr:uid="{F8E67039-1399-4477-9707-65C3744E019D}"/>
    <cellStyle name="SAPBEXHLevel3X 11 9" xfId="43074" xr:uid="{705050B5-AFEB-4BA8-B268-75687AD3816B}"/>
    <cellStyle name="SAPBEXHLevel3X 12" xfId="1899" xr:uid="{00000000-0005-0000-0000-0000C1790000}"/>
    <cellStyle name="SAPBEXHLevel3X 12 10" xfId="45268" xr:uid="{1E3D012C-36D5-4D2B-9D6E-8483354C0428}"/>
    <cellStyle name="SAPBEXHLevel3X 12 11" xfId="47594" xr:uid="{76E4A580-9809-4D9A-BF97-5A6AA9A5B0A7}"/>
    <cellStyle name="SAPBEXHLevel3X 12 2" xfId="3999" xr:uid="{00000000-0005-0000-0000-0000C2790000}"/>
    <cellStyle name="SAPBEXHLevel3X 12 2 10" xfId="46484" xr:uid="{577A7820-5386-4CAC-9616-77EDC5E6F573}"/>
    <cellStyle name="SAPBEXHLevel3X 12 2 11" xfId="48802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1" xr:uid="{B0BAF68A-10C3-4143-8E64-5D4FB81BA8FA}"/>
    <cellStyle name="SAPBEXHLevel3X 12 2 9" xfId="44294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6" xr:uid="{E579DF83-16D0-49A1-9A62-F0E53069098D}"/>
    <cellStyle name="SAPBEXHLevel3X 12 9" xfId="43075" xr:uid="{C666D0B9-68C3-4293-AF2F-68ADDFADC245}"/>
    <cellStyle name="SAPBEXHLevel3X 13" xfId="3571" xr:uid="{00000000-0005-0000-0000-0000D9790000}"/>
    <cellStyle name="SAPBEXHLevel3X 13 10" xfId="45269" xr:uid="{E8A7A016-A608-4477-A310-D1F9DD98F5A3}"/>
    <cellStyle name="SAPBEXHLevel3X 13 11" xfId="47595" xr:uid="{E9732980-83A8-4FE2-BE43-053A2FE872C3}"/>
    <cellStyle name="SAPBEXHLevel3X 13 2" xfId="3998" xr:uid="{00000000-0005-0000-0000-0000DA790000}"/>
    <cellStyle name="SAPBEXHLevel3X 13 2 10" xfId="46485" xr:uid="{E51263D1-A49D-4B8A-BA3C-AC958C5EFC53}"/>
    <cellStyle name="SAPBEXHLevel3X 13 2 11" xfId="48803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90" xr:uid="{65EF1B44-D018-4BED-8E57-C4335DA3CEDD}"/>
    <cellStyle name="SAPBEXHLevel3X 13 2 9" xfId="44295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4" xr:uid="{C502C9E9-4912-4758-A236-24BD6A778F7F}"/>
    <cellStyle name="SAPBEXHLevel3X 13 9" xfId="43076" xr:uid="{BA0551D2-79CD-4496-BFB9-D8A6AB7C8CD9}"/>
    <cellStyle name="SAPBEXHLevel3X 14" xfId="3572" xr:uid="{00000000-0005-0000-0000-0000F1790000}"/>
    <cellStyle name="SAPBEXHLevel3X 14 10" xfId="45270" xr:uid="{12E2FB4F-D8B3-4957-AE88-A9104AA27E03}"/>
    <cellStyle name="SAPBEXHLevel3X 14 11" xfId="47596" xr:uid="{C95D2113-4991-47F2-85E1-4B5ECB328ED5}"/>
    <cellStyle name="SAPBEXHLevel3X 14 2" xfId="3997" xr:uid="{00000000-0005-0000-0000-0000F2790000}"/>
    <cellStyle name="SAPBEXHLevel3X 14 2 10" xfId="46486" xr:uid="{D7C23861-22D4-4264-AF5C-655FC3AA9FC2}"/>
    <cellStyle name="SAPBEXHLevel3X 14 2 11" xfId="48804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9" xr:uid="{5AA54BAC-1880-42DB-9AA5-A5BE5E7482F2}"/>
    <cellStyle name="SAPBEXHLevel3X 14 2 9" xfId="44296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5" xr:uid="{522DDFC2-14F0-4C91-B6F5-CD531A19553F}"/>
    <cellStyle name="SAPBEXHLevel3X 14 9" xfId="43077" xr:uid="{45201F25-0D5F-4281-933F-44C8C5538497}"/>
    <cellStyle name="SAPBEXHLevel3X 15" xfId="3573" xr:uid="{00000000-0005-0000-0000-0000097A0000}"/>
    <cellStyle name="SAPBEXHLevel3X 15 10" xfId="45271" xr:uid="{0AEF4895-3F55-451A-B3B9-5EB03A55146A}"/>
    <cellStyle name="SAPBEXHLevel3X 15 11" xfId="47597" xr:uid="{9567DA3A-4103-4F16-83F0-61EF91A210DA}"/>
    <cellStyle name="SAPBEXHLevel3X 15 2" xfId="3725" xr:uid="{00000000-0005-0000-0000-00000A7A0000}"/>
    <cellStyle name="SAPBEXHLevel3X 15 2 10" xfId="46487" xr:uid="{8F889FAB-A8B3-45F3-A114-B1644C7869E5}"/>
    <cellStyle name="SAPBEXHLevel3X 15 2 11" xfId="48805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8" xr:uid="{4890C897-C543-44A5-9CC2-55B561B8FEF2}"/>
    <cellStyle name="SAPBEXHLevel3X 15 2 9" xfId="44297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3" xr:uid="{0C79E300-28E8-4832-AF15-C7AEF022F40D}"/>
    <cellStyle name="SAPBEXHLevel3X 15 9" xfId="43078" xr:uid="{5A5F4E19-3E67-43DB-AF1F-99A874E0271E}"/>
    <cellStyle name="SAPBEXHLevel3X 16" xfId="3574" xr:uid="{00000000-0005-0000-0000-0000217A0000}"/>
    <cellStyle name="SAPBEXHLevel3X 16 10" xfId="45272" xr:uid="{FDC612DD-2251-47FD-9753-F0AD178FEC9E}"/>
    <cellStyle name="SAPBEXHLevel3X 16 11" xfId="47598" xr:uid="{34E095FF-1C97-4231-B27F-6B7CC1099D2B}"/>
    <cellStyle name="SAPBEXHLevel3X 16 2" xfId="4953" xr:uid="{00000000-0005-0000-0000-0000227A0000}"/>
    <cellStyle name="SAPBEXHLevel3X 16 2 10" xfId="46488" xr:uid="{F9E25626-45DD-454D-B6D1-48774B4BC300}"/>
    <cellStyle name="SAPBEXHLevel3X 16 2 11" xfId="48806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7" xr:uid="{347DFFDA-544E-4646-88F4-BEC4AF1D7377}"/>
    <cellStyle name="SAPBEXHLevel3X 16 2 9" xfId="44298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4" xr:uid="{C34E5D9F-AD8B-46DD-B15B-4E06654E4F9D}"/>
    <cellStyle name="SAPBEXHLevel3X 16 9" xfId="43079" xr:uid="{0F90308E-7FCA-4F88-9D88-9CA794C43D97}"/>
    <cellStyle name="SAPBEXHLevel3X 17" xfId="3575" xr:uid="{00000000-0005-0000-0000-0000397A0000}"/>
    <cellStyle name="SAPBEXHLevel3X 17 10" xfId="45273" xr:uid="{81BF1920-7A8A-4AF8-BD15-75C25D32C34C}"/>
    <cellStyle name="SAPBEXHLevel3X 17 11" xfId="47599" xr:uid="{9D8FA4C5-E44D-4E0F-B70B-675D61578A88}"/>
    <cellStyle name="SAPBEXHLevel3X 17 2" xfId="4928" xr:uid="{00000000-0005-0000-0000-00003A7A0000}"/>
    <cellStyle name="SAPBEXHLevel3X 17 2 10" xfId="46489" xr:uid="{B71A46B9-3518-493B-9400-60AD357212F4}"/>
    <cellStyle name="SAPBEXHLevel3X 17 2 11" xfId="48807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6" xr:uid="{717FC994-D562-4D4C-899F-9582D191A539}"/>
    <cellStyle name="SAPBEXHLevel3X 17 2 9" xfId="44299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4" xr:uid="{9E0DA461-B500-4133-99AB-72FE3D297726}"/>
    <cellStyle name="SAPBEXHLevel3X 17 9" xfId="43080" xr:uid="{08CE5B29-C542-42C3-9F91-E51EF30BA186}"/>
    <cellStyle name="SAPBEXHLevel3X 18" xfId="3576" xr:uid="{00000000-0005-0000-0000-0000517A0000}"/>
    <cellStyle name="SAPBEXHLevel3X 18 10" xfId="45274" xr:uid="{112E1F5A-E475-41D0-AECA-76B5E8BF1532}"/>
    <cellStyle name="SAPBEXHLevel3X 18 11" xfId="47600" xr:uid="{B6A8F278-E290-4A7A-9B89-3017B071FFB1}"/>
    <cellStyle name="SAPBEXHLevel3X 18 2" xfId="4926" xr:uid="{00000000-0005-0000-0000-0000527A0000}"/>
    <cellStyle name="SAPBEXHLevel3X 18 2 10" xfId="46490" xr:uid="{27363ADB-3662-4025-A008-E3348474F9C7}"/>
    <cellStyle name="SAPBEXHLevel3X 18 2 11" xfId="48808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5" xr:uid="{DCBBACFA-23DF-4A01-9DDD-C5F5D2A4C333}"/>
    <cellStyle name="SAPBEXHLevel3X 18 2 9" xfId="44300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3" xr:uid="{67D4A9AF-EE7A-443E-9F2F-C458F7C30C4F}"/>
    <cellStyle name="SAPBEXHLevel3X 18 9" xfId="43081" xr:uid="{8E7A04FA-DFB7-431E-A0AF-0F3038FF53B5}"/>
    <cellStyle name="SAPBEXHLevel3X 19" xfId="3577" xr:uid="{00000000-0005-0000-0000-0000697A0000}"/>
    <cellStyle name="SAPBEXHLevel3X 19 10" xfId="45275" xr:uid="{603AD38D-0535-4376-ACF9-D17B2434E8E2}"/>
    <cellStyle name="SAPBEXHLevel3X 19 11" xfId="47601" xr:uid="{21CF60AA-C669-4CF9-95A5-936B5AAD563F}"/>
    <cellStyle name="SAPBEXHLevel3X 19 2" xfId="4927" xr:uid="{00000000-0005-0000-0000-00006A7A0000}"/>
    <cellStyle name="SAPBEXHLevel3X 19 2 10" xfId="46491" xr:uid="{7BE014AA-413B-42B9-B8AC-3BD5666557FF}"/>
    <cellStyle name="SAPBEXHLevel3X 19 2 11" xfId="48809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4" xr:uid="{3E49F0FF-7D7B-4B16-B864-755A00033820}"/>
    <cellStyle name="SAPBEXHLevel3X 19 2 9" xfId="44301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1" xr:uid="{70E3D6C2-E576-403C-B69F-A053386F636C}"/>
    <cellStyle name="SAPBEXHLevel3X 19 9" xfId="43082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6" xr:uid="{B6BE908C-C631-494B-A40F-44402E305921}"/>
    <cellStyle name="SAPBEXHLevel3X 2 10 11" xfId="47602" xr:uid="{A97D4713-56BD-4ADA-A484-CED1B715F383}"/>
    <cellStyle name="SAPBEXHLevel3X 2 10 2" xfId="3995" xr:uid="{00000000-0005-0000-0000-0000837A0000}"/>
    <cellStyle name="SAPBEXHLevel3X 2 10 2 10" xfId="46492" xr:uid="{D16C827F-A903-40CA-BA34-B787A6DF4ACC}"/>
    <cellStyle name="SAPBEXHLevel3X 2 10 2 11" xfId="48810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3" xr:uid="{07E15DBE-8C81-44A4-BF86-88962E2CE0E3}"/>
    <cellStyle name="SAPBEXHLevel3X 2 10 2 9" xfId="44302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2" xr:uid="{687467B7-05F6-4B41-9E10-67C060691200}"/>
    <cellStyle name="SAPBEXHLevel3X 2 10 9" xfId="43083" xr:uid="{65C5EF1A-C6D0-45F5-BB9A-706B19F5CF7B}"/>
    <cellStyle name="SAPBEXHLevel3X 2 11" xfId="3580" xr:uid="{00000000-0005-0000-0000-00009A7A0000}"/>
    <cellStyle name="SAPBEXHLevel3X 2 11 10" xfId="45277" xr:uid="{21970DF7-4811-401E-8AA6-35DD6F49BAAE}"/>
    <cellStyle name="SAPBEXHLevel3X 2 11 11" xfId="47603" xr:uid="{B7241B63-CA13-4DB0-AA57-6B5F4D7816DE}"/>
    <cellStyle name="SAPBEXHLevel3X 2 11 2" xfId="3994" xr:uid="{00000000-0005-0000-0000-00009B7A0000}"/>
    <cellStyle name="SAPBEXHLevel3X 2 11 2 10" xfId="46493" xr:uid="{72468F35-D1C0-41D6-8462-16269C9DCBDB}"/>
    <cellStyle name="SAPBEXHLevel3X 2 11 2 11" xfId="48811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2" xr:uid="{BC254259-5DFC-4DEA-B601-389CCCD7FBB5}"/>
    <cellStyle name="SAPBEXHLevel3X 2 11 2 9" xfId="44303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2" xr:uid="{658FF738-D9BF-46D8-8417-E6B72FB9BE2A}"/>
    <cellStyle name="SAPBEXHLevel3X 2 11 9" xfId="43084" xr:uid="{22838D57-2279-4724-989B-5B5C8D2AD951}"/>
    <cellStyle name="SAPBEXHLevel3X 2 12" xfId="3581" xr:uid="{00000000-0005-0000-0000-0000B27A0000}"/>
    <cellStyle name="SAPBEXHLevel3X 2 12 10" xfId="45278" xr:uid="{C6554D5C-CC2A-4913-9351-B9DBB10440C5}"/>
    <cellStyle name="SAPBEXHLevel3X 2 12 11" xfId="47604" xr:uid="{0D291288-2FC0-4E3A-9E3F-38AB3CC2DFE0}"/>
    <cellStyle name="SAPBEXHLevel3X 2 12 2" xfId="4952" xr:uid="{00000000-0005-0000-0000-0000B37A0000}"/>
    <cellStyle name="SAPBEXHLevel3X 2 12 2 10" xfId="46494" xr:uid="{C517BDF4-EBBD-49CE-B1A2-82AF586CA43C}"/>
    <cellStyle name="SAPBEXHLevel3X 2 12 2 11" xfId="48812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1" xr:uid="{A7CBE598-AD3C-46F0-914C-A0EC19CF8527}"/>
    <cellStyle name="SAPBEXHLevel3X 2 12 2 9" xfId="44304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1" xr:uid="{641C5D86-7307-49E3-87A5-6E005934277D}"/>
    <cellStyle name="SAPBEXHLevel3X 2 12 9" xfId="43085" xr:uid="{CBFA0131-93A2-403C-A626-FC7B20B66A71}"/>
    <cellStyle name="SAPBEXHLevel3X 2 13" xfId="3582" xr:uid="{00000000-0005-0000-0000-0000CA7A0000}"/>
    <cellStyle name="SAPBEXHLevel3X 2 13 10" xfId="45279" xr:uid="{4002F1ED-74CB-4DC3-8AA2-B8D83A054C0A}"/>
    <cellStyle name="SAPBEXHLevel3X 2 13 11" xfId="47605" xr:uid="{32AE1270-FA8A-4CBB-AEC8-10324E7B67C1}"/>
    <cellStyle name="SAPBEXHLevel3X 2 13 2" xfId="4954" xr:uid="{00000000-0005-0000-0000-0000CB7A0000}"/>
    <cellStyle name="SAPBEXHLevel3X 2 13 2 10" xfId="46495" xr:uid="{3938125D-ECB7-41C7-9EEB-F3647612D7EB}"/>
    <cellStyle name="SAPBEXHLevel3X 2 13 2 11" xfId="48813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80" xr:uid="{BC4E9663-7A41-47BF-BAF8-3E08BCD1BCA5}"/>
    <cellStyle name="SAPBEXHLevel3X 2 13 2 9" xfId="44305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9" xr:uid="{2CF81B0D-B6C2-478F-8451-B90D2F69F139}"/>
    <cellStyle name="SAPBEXHLevel3X 2 13 9" xfId="43086" xr:uid="{37843A82-0778-4E28-858A-961C899B6A17}"/>
    <cellStyle name="SAPBEXHLevel3X 2 14" xfId="3583" xr:uid="{00000000-0005-0000-0000-0000E27A0000}"/>
    <cellStyle name="SAPBEXHLevel3X 2 14 10" xfId="45280" xr:uid="{E1CDB759-38B5-465F-8394-6D436424A088}"/>
    <cellStyle name="SAPBEXHLevel3X 2 14 11" xfId="47606" xr:uid="{80D2BE33-6FE1-4FF1-B379-02762EDDAC2E}"/>
    <cellStyle name="SAPBEXHLevel3X 2 14 2" xfId="2891" xr:uid="{00000000-0005-0000-0000-0000E37A0000}"/>
    <cellStyle name="SAPBEXHLevel3X 2 14 2 10" xfId="46496" xr:uid="{188335CA-EAEC-4E96-84D2-7F95F7C1C053}"/>
    <cellStyle name="SAPBEXHLevel3X 2 14 2 11" xfId="48814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9" xr:uid="{1516B1A5-71E8-46D9-87BA-EA8F916C5944}"/>
    <cellStyle name="SAPBEXHLevel3X 2 14 2 9" xfId="44306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40" xr:uid="{6FE46579-1EA8-4650-ACDD-C1A6A0F0DA6A}"/>
    <cellStyle name="SAPBEXHLevel3X 2 14 9" xfId="43087" xr:uid="{816F1C86-432A-41D8-85A3-BB96E4452D87}"/>
    <cellStyle name="SAPBEXHLevel3X 2 15" xfId="3584" xr:uid="{00000000-0005-0000-0000-0000FA7A0000}"/>
    <cellStyle name="SAPBEXHLevel3X 2 15 10" xfId="45281" xr:uid="{52392947-D4B3-43C7-A6E8-F906BCAF6F09}"/>
    <cellStyle name="SAPBEXHLevel3X 2 15 11" xfId="47607" xr:uid="{A4F92EC1-DE58-4E5A-90DB-606C90430629}"/>
    <cellStyle name="SAPBEXHLevel3X 2 15 2" xfId="3993" xr:uid="{00000000-0005-0000-0000-0000FB7A0000}"/>
    <cellStyle name="SAPBEXHLevel3X 2 15 2 10" xfId="46497" xr:uid="{8B0B671A-6FEA-404A-93C2-B43ABE360AD3}"/>
    <cellStyle name="SAPBEXHLevel3X 2 15 2 11" xfId="48815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8" xr:uid="{B3546935-833D-4FCC-8B5E-9D8ADF7AD36D}"/>
    <cellStyle name="SAPBEXHLevel3X 2 15 2 9" xfId="44307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400" xr:uid="{02996BE6-E3B7-46AB-A275-2F7254FDBE2E}"/>
    <cellStyle name="SAPBEXHLevel3X 2 15 9" xfId="43088" xr:uid="{680B2B18-8106-42DF-9F19-E414F712EE71}"/>
    <cellStyle name="SAPBEXHLevel3X 2 16" xfId="3578" xr:uid="{00000000-0005-0000-0000-0000127B0000}"/>
    <cellStyle name="SAPBEXHLevel3X 2 16 10" xfId="38863" xr:uid="{C8006988-C04A-4AB8-812D-AB459C4F8465}"/>
    <cellStyle name="SAPBEXHLevel3X 2 16 11" xfId="43345" xr:uid="{16CFD9C5-2A4D-4141-88A7-8DD65C8B58AB}"/>
    <cellStyle name="SAPBEXHLevel3X 2 16 12" xfId="45530" xr:uid="{5856B196-DF34-4175-AE58-5B13BF1530F0}"/>
    <cellStyle name="SAPBEXHLevel3X 2 16 13" xfId="47852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2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9" xr:uid="{4EF44FE5-E5D5-4CBF-847B-2F1A5BC8CDD0}"/>
    <cellStyle name="SAPBEXHLevel3X 2 2 13" xfId="43089" xr:uid="{55827792-941E-4FD4-932B-E81510A028EE}"/>
    <cellStyle name="SAPBEXHLevel3X 2 2 14" xfId="45282" xr:uid="{F8DA3DAC-8927-4E75-903F-872A52133E50}"/>
    <cellStyle name="SAPBEXHLevel3X 2 2 15" xfId="47608" xr:uid="{43B4FFEE-552D-41B9-BB6F-3ED4F6042425}"/>
    <cellStyle name="SAPBEXHLevel3X 2 2 2" xfId="921" xr:uid="{00000000-0005-0000-0000-0000357B0000}"/>
    <cellStyle name="SAPBEXHLevel3X 2 2 2 10" xfId="38976" xr:uid="{2C8E771A-5F26-472D-94A8-F2814E519211}"/>
    <cellStyle name="SAPBEXHLevel3X 2 2 2 11" xfId="46732" xr:uid="{951BD1F8-EBAC-474C-9ED4-7A9BBE870DDE}"/>
    <cellStyle name="SAPBEXHLevel3X 2 2 2 12" xfId="49048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30" xr:uid="{0D815177-9857-49F7-B55E-065097997D76}"/>
    <cellStyle name="SAPBEXHLevel3X 2 2 3" xfId="3585" xr:uid="{00000000-0005-0000-0000-0000437B0000}"/>
    <cellStyle name="SAPBEXHLevel3X 2 2 3 10" xfId="38977" xr:uid="{60D64D4E-3045-413C-85A3-0137573D8C77}"/>
    <cellStyle name="SAPBEXHLevel3X 2 2 3 11" xfId="46731" xr:uid="{47C0BB81-0E0B-481F-B088-4938882484ED}"/>
    <cellStyle name="SAPBEXHLevel3X 2 2 3 12" xfId="49047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9" xr:uid="{C56FD39F-1B63-4087-ADE3-97A199AF4C28}"/>
    <cellStyle name="SAPBEXHLevel3X 2 2 4" xfId="3992" xr:uid="{00000000-0005-0000-0000-0000517B0000}"/>
    <cellStyle name="SAPBEXHLevel3X 2 2 4 10" xfId="46498" xr:uid="{5E9E9AD8-5569-4CEF-B326-99ADC42576C7}"/>
    <cellStyle name="SAPBEXHLevel3X 2 2 4 11" xfId="48816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7" xr:uid="{8B987532-84E1-4373-9B6D-510550502355}"/>
    <cellStyle name="SAPBEXHLevel3X 2 2 4 9" xfId="44308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5" xr:uid="{6584B164-012B-4697-938E-047F0C08976B}"/>
    <cellStyle name="SAPBEXHLevel3X 2 27" xfId="38263" xr:uid="{1EB63719-8C8F-4148-B8F2-4BA3DF1231FE}"/>
    <cellStyle name="SAPBEXHLevel3X 2 28" xfId="43330" xr:uid="{1442EEC4-B485-49D9-ACD2-9E025F47D429}"/>
    <cellStyle name="SAPBEXHLevel3X 2 29" xfId="44681" xr:uid="{5A2EC3C5-13DF-4BFF-9F17-19C42E0137AE}"/>
    <cellStyle name="SAPBEXHLevel3X 2 3" xfId="3586" xr:uid="{00000000-0005-0000-0000-0000727B0000}"/>
    <cellStyle name="SAPBEXHLevel3X 2 3 10" xfId="45283" xr:uid="{292613A3-11D2-41C3-8E26-A182AE68E834}"/>
    <cellStyle name="SAPBEXHLevel3X 2 3 11" xfId="47609" xr:uid="{CA2FE119-4598-47E6-B6DB-AF843117D101}"/>
    <cellStyle name="SAPBEXHLevel3X 2 3 2" xfId="3991" xr:uid="{00000000-0005-0000-0000-0000737B0000}"/>
    <cellStyle name="SAPBEXHLevel3X 2 3 2 10" xfId="46499" xr:uid="{0B6F7FD7-01B6-45F7-A447-2F48DC5FDC76}"/>
    <cellStyle name="SAPBEXHLevel3X 2 3 2 11" xfId="48817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6" xr:uid="{47757D78-275C-4C6D-B894-31816840DA66}"/>
    <cellStyle name="SAPBEXHLevel3X 2 3 2 9" xfId="44309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7" xr:uid="{2D6DF847-E0D3-41AD-85C2-322AFFF5EF26}"/>
    <cellStyle name="SAPBEXHLevel3X 2 3 9" xfId="43090" xr:uid="{12D68E82-1C9C-4F2A-8D81-F832A28694B1}"/>
    <cellStyle name="SAPBEXHLevel3X 2 4" xfId="3587" xr:uid="{00000000-0005-0000-0000-00008A7B0000}"/>
    <cellStyle name="SAPBEXHLevel3X 2 4 10" xfId="45284" xr:uid="{65FDE058-6869-4D3C-A2E4-E19199D94AAA}"/>
    <cellStyle name="SAPBEXHLevel3X 2 4 11" xfId="47610" xr:uid="{0F4E3EAA-0171-4078-BF63-95431E521F74}"/>
    <cellStyle name="SAPBEXHLevel3X 2 4 2" xfId="3989" xr:uid="{00000000-0005-0000-0000-00008B7B0000}"/>
    <cellStyle name="SAPBEXHLevel3X 2 4 2 10" xfId="46500" xr:uid="{55A9107C-A20F-4822-9D13-473DF9A06CBF}"/>
    <cellStyle name="SAPBEXHLevel3X 2 4 2 11" xfId="48818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5" xr:uid="{B2672739-BC80-4B5C-AD86-0C4F72938EA2}"/>
    <cellStyle name="SAPBEXHLevel3X 2 4 2 9" xfId="44310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8" xr:uid="{92EDA50E-2D21-4179-A2AD-41864A286845}"/>
    <cellStyle name="SAPBEXHLevel3X 2 4 9" xfId="43091" xr:uid="{25DADF63-9DD2-4450-9975-CBC062B69433}"/>
    <cellStyle name="SAPBEXHLevel3X 2 5" xfId="3588" xr:uid="{00000000-0005-0000-0000-0000A27B0000}"/>
    <cellStyle name="SAPBEXHLevel3X 2 5 10" xfId="45285" xr:uid="{B0F01BB4-FD7D-471C-B166-55AB5AF4B29F}"/>
    <cellStyle name="SAPBEXHLevel3X 2 5 11" xfId="47611" xr:uid="{15606E56-A9C8-4748-9C1D-F41B7D46CBAF}"/>
    <cellStyle name="SAPBEXHLevel3X 2 5 2" xfId="3988" xr:uid="{00000000-0005-0000-0000-0000A37B0000}"/>
    <cellStyle name="SAPBEXHLevel3X 2 5 2 10" xfId="46501" xr:uid="{320BC130-AE7C-402B-B835-D28B64A4DE3E}"/>
    <cellStyle name="SAPBEXHLevel3X 2 5 2 11" xfId="48819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4" xr:uid="{9223F947-E5BB-4EAB-B2EE-F056112D9F1F}"/>
    <cellStyle name="SAPBEXHLevel3X 2 5 2 9" xfId="44311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8" xr:uid="{CDA1F2F2-8CB1-42BD-BE2B-7648C95E6BA3}"/>
    <cellStyle name="SAPBEXHLevel3X 2 5 9" xfId="43092" xr:uid="{42DB9407-F691-4252-9BCA-821539D0213E}"/>
    <cellStyle name="SAPBEXHLevel3X 2 6" xfId="3589" xr:uid="{00000000-0005-0000-0000-0000BA7B0000}"/>
    <cellStyle name="SAPBEXHLevel3X 2 6 10" xfId="45286" xr:uid="{01EC4AED-3DFA-4D00-9334-2C116AFA8509}"/>
    <cellStyle name="SAPBEXHLevel3X 2 6 11" xfId="47612" xr:uid="{D0D721D9-A70E-4062-AF89-F0B99CD0B919}"/>
    <cellStyle name="SAPBEXHLevel3X 2 6 2" xfId="3987" xr:uid="{00000000-0005-0000-0000-0000BB7B0000}"/>
    <cellStyle name="SAPBEXHLevel3X 2 6 2 10" xfId="46502" xr:uid="{F6F9585F-28EF-4C96-AD0B-4E1DD2B75D2F}"/>
    <cellStyle name="SAPBEXHLevel3X 2 6 2 11" xfId="48820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3" xr:uid="{E2A55D07-BD3B-4238-8A38-B2BAE894ADBE}"/>
    <cellStyle name="SAPBEXHLevel3X 2 6 2 9" xfId="44312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7" xr:uid="{84356A86-02C7-4432-98BE-C8BBCCD8BBEC}"/>
    <cellStyle name="SAPBEXHLevel3X 2 6 9" xfId="43093" xr:uid="{7B7AD0E1-C634-47FA-8FDD-C6EEDC3FDA95}"/>
    <cellStyle name="SAPBEXHLevel3X 2 7" xfId="3590" xr:uid="{00000000-0005-0000-0000-0000D27B0000}"/>
    <cellStyle name="SAPBEXHLevel3X 2 7 10" xfId="45287" xr:uid="{5EFEDBFF-A835-479B-999C-A4E0639B3E96}"/>
    <cellStyle name="SAPBEXHLevel3X 2 7 11" xfId="47613" xr:uid="{9D067235-6E77-4DD6-945E-055F18CC8BB3}"/>
    <cellStyle name="SAPBEXHLevel3X 2 7 2" xfId="3986" xr:uid="{00000000-0005-0000-0000-0000D37B0000}"/>
    <cellStyle name="SAPBEXHLevel3X 2 7 2 10" xfId="46503" xr:uid="{56495F9A-CBCA-4447-9811-52FF6FE1D662}"/>
    <cellStyle name="SAPBEXHLevel3X 2 7 2 11" xfId="48821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2" xr:uid="{EE1D10A9-1A1D-480C-92CD-DC45AB1DDB56}"/>
    <cellStyle name="SAPBEXHLevel3X 2 7 2 9" xfId="44313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5" xr:uid="{852AAB41-5B2B-4430-B93C-9B39B28C8068}"/>
    <cellStyle name="SAPBEXHLevel3X 2 7 9" xfId="43094" xr:uid="{145AE2F2-40C1-42FF-95BF-70EC23728C2C}"/>
    <cellStyle name="SAPBEXHLevel3X 2 8" xfId="3591" xr:uid="{00000000-0005-0000-0000-0000EA7B0000}"/>
    <cellStyle name="SAPBEXHLevel3X 2 8 10" xfId="45288" xr:uid="{D01BD8EB-F366-40E9-830A-043787D73B16}"/>
    <cellStyle name="SAPBEXHLevel3X 2 8 11" xfId="47614" xr:uid="{09D44960-8756-4D7C-84B9-8C6F96883A5C}"/>
    <cellStyle name="SAPBEXHLevel3X 2 8 2" xfId="3985" xr:uid="{00000000-0005-0000-0000-0000EB7B0000}"/>
    <cellStyle name="SAPBEXHLevel3X 2 8 2 10" xfId="46504" xr:uid="{E0C09028-1C1C-4873-BD1C-D5545817D705}"/>
    <cellStyle name="SAPBEXHLevel3X 2 8 2 11" xfId="48822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1" xr:uid="{22AC9B90-12BD-477C-BA99-84CB126C71CF}"/>
    <cellStyle name="SAPBEXHLevel3X 2 8 2 9" xfId="44314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6" xr:uid="{F44DC47D-BE99-44B3-BA99-5E4A053435DF}"/>
    <cellStyle name="SAPBEXHLevel3X 2 8 9" xfId="43095" xr:uid="{4A0A6CFF-CCAD-47E8-B051-FCAAA27782E2}"/>
    <cellStyle name="SAPBEXHLevel3X 2 9" xfId="3592" xr:uid="{00000000-0005-0000-0000-0000027C0000}"/>
    <cellStyle name="SAPBEXHLevel3X 2 9 10" xfId="45289" xr:uid="{4462C485-556E-46FC-87EC-B3337B04F8F1}"/>
    <cellStyle name="SAPBEXHLevel3X 2 9 11" xfId="47615" xr:uid="{C00B8B1B-D488-45F8-A917-C2BE07B0B57D}"/>
    <cellStyle name="SAPBEXHLevel3X 2 9 2" xfId="3984" xr:uid="{00000000-0005-0000-0000-0000037C0000}"/>
    <cellStyle name="SAPBEXHLevel3X 2 9 2 10" xfId="46505" xr:uid="{177CEE90-02AF-4B5C-92AB-A163DB6E82E1}"/>
    <cellStyle name="SAPBEXHLevel3X 2 9 2 11" xfId="48823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70" xr:uid="{291DE9A3-39D6-4CFB-9B83-EF90CAC9B275}"/>
    <cellStyle name="SAPBEXHLevel3X 2 9 2 9" xfId="44315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6" xr:uid="{A4616CA2-D47D-4101-8CC5-D332CFCE3DDD}"/>
    <cellStyle name="SAPBEXHLevel3X 2 9 9" xfId="43096" xr:uid="{C99A2AA3-055E-457F-9169-3E319149F29F}"/>
    <cellStyle name="SAPBEXHLevel3X 20" xfId="4895" xr:uid="{00000000-0005-0000-0000-00001A7C0000}"/>
    <cellStyle name="SAPBEXHLevel3X 20 10" xfId="45529" xr:uid="{9508AEBF-407F-4F9B-9293-88BFDFE855A4}"/>
    <cellStyle name="SAPBEXHLevel3X 20 11" xfId="47851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1" xr:uid="{4E204139-DB9B-4DE0-BEAC-3F93E3731810}"/>
    <cellStyle name="SAPBEXHLevel3X 20 9" xfId="38864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8" xr:uid="{5732D114-6B39-4C04-9F7C-3432F400DB43}"/>
    <cellStyle name="SAPBEXHLevel3X 27" xfId="41141" xr:uid="{D326C60F-A4CE-410E-8464-51C3EAE236B4}"/>
    <cellStyle name="SAPBEXHLevel3X 28" xfId="44680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90" xr:uid="{2157AFBB-7CFB-4255-9892-9F848F3CC55F}"/>
    <cellStyle name="SAPBEXHLevel3X 3 10 11" xfId="47616" xr:uid="{562D642C-8EAD-430A-936F-F6B2B41E799D}"/>
    <cellStyle name="SAPBEXHLevel3X 3 10 2" xfId="2142" xr:uid="{00000000-0005-0000-0000-0000337C0000}"/>
    <cellStyle name="SAPBEXHLevel3X 3 10 2 10" xfId="46506" xr:uid="{229C622C-1C1B-4711-9A2F-06125529D1E0}"/>
    <cellStyle name="SAPBEXHLevel3X 3 10 2 11" xfId="48824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9" xr:uid="{8091541E-29A0-4AF8-93F3-216F9A1CF2E5}"/>
    <cellStyle name="SAPBEXHLevel3X 3 10 2 9" xfId="44316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5" xr:uid="{B72D5D98-6BE9-4C28-9FA4-EA624978BE8E}"/>
    <cellStyle name="SAPBEXHLevel3X 3 10 9" xfId="43097" xr:uid="{24E5526C-D784-4708-8E65-CE73A9738984}"/>
    <cellStyle name="SAPBEXHLevel3X 3 11" xfId="3595" xr:uid="{00000000-0005-0000-0000-00004A7C0000}"/>
    <cellStyle name="SAPBEXHLevel3X 3 11 10" xfId="45291" xr:uid="{1141508F-12BE-455D-93DA-A87F09D87AA7}"/>
    <cellStyle name="SAPBEXHLevel3X 3 11 11" xfId="47617" xr:uid="{ADEC1FEF-E590-45BD-99B1-39A65815ACC8}"/>
    <cellStyle name="SAPBEXHLevel3X 3 11 2" xfId="3982" xr:uid="{00000000-0005-0000-0000-00004B7C0000}"/>
    <cellStyle name="SAPBEXHLevel3X 3 11 2 10" xfId="46507" xr:uid="{3E5721EC-90C8-435F-AA9C-B7E2BA35B4C4}"/>
    <cellStyle name="SAPBEXHLevel3X 3 11 2 11" xfId="48825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8" xr:uid="{3F8C9114-6ABB-4992-9E54-7420E4AA059B}"/>
    <cellStyle name="SAPBEXHLevel3X 3 11 2 9" xfId="44317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4" xr:uid="{6906C772-5620-4A42-8791-A3E5CA0D055F}"/>
    <cellStyle name="SAPBEXHLevel3X 3 11 9" xfId="43098" xr:uid="{913DC3FE-3C88-41E8-AB9F-78E3CF68588D}"/>
    <cellStyle name="SAPBEXHLevel3X 3 12" xfId="3596" xr:uid="{00000000-0005-0000-0000-0000627C0000}"/>
    <cellStyle name="SAPBEXHLevel3X 3 12 10" xfId="45292" xr:uid="{DC094698-B00A-4258-AF2E-B250EA4394AA}"/>
    <cellStyle name="SAPBEXHLevel3X 3 12 11" xfId="47618" xr:uid="{A5B9FFF9-91A0-4724-94D2-566839C39853}"/>
    <cellStyle name="SAPBEXHLevel3X 3 12 2" xfId="3981" xr:uid="{00000000-0005-0000-0000-0000637C0000}"/>
    <cellStyle name="SAPBEXHLevel3X 3 12 2 10" xfId="46508" xr:uid="{B508D060-1EA0-47F1-A572-70AF04F75936}"/>
    <cellStyle name="SAPBEXHLevel3X 3 12 2 11" xfId="48826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7" xr:uid="{F41D341F-AEF2-476A-A095-731F6FAF3B7F}"/>
    <cellStyle name="SAPBEXHLevel3X 3 12 2 9" xfId="44318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4" xr:uid="{5301AECB-A6B3-4907-A46E-3665B9EF0938}"/>
    <cellStyle name="SAPBEXHLevel3X 3 12 9" xfId="43099" xr:uid="{49B62A3D-527E-41F8-B6EE-662F8B99206B}"/>
    <cellStyle name="SAPBEXHLevel3X 3 13" xfId="3597" xr:uid="{00000000-0005-0000-0000-00007A7C0000}"/>
    <cellStyle name="SAPBEXHLevel3X 3 13 10" xfId="45293" xr:uid="{0DAD72C4-A05C-4F49-9CB4-D8D8DB992E87}"/>
    <cellStyle name="SAPBEXHLevel3X 3 13 11" xfId="47619" xr:uid="{B7624EE1-7BF5-40D2-A9D6-F228A3279E8C}"/>
    <cellStyle name="SAPBEXHLevel3X 3 13 2" xfId="3980" xr:uid="{00000000-0005-0000-0000-00007B7C0000}"/>
    <cellStyle name="SAPBEXHLevel3X 3 13 2 10" xfId="46509" xr:uid="{9F4CFBA6-146E-43B2-8F8A-02EA064F38B9}"/>
    <cellStyle name="SAPBEXHLevel3X 3 13 2 11" xfId="48827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6" xr:uid="{C46110D6-2AD4-4F90-BF14-48CE8B480D93}"/>
    <cellStyle name="SAPBEXHLevel3X 3 13 2 9" xfId="44319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4" xr:uid="{D1EE8AFA-7802-4545-86F3-E9F6C3688227}"/>
    <cellStyle name="SAPBEXHLevel3X 3 13 9" xfId="43100" xr:uid="{02C2C054-1ABE-4C78-B63F-1D7ABAE3F14C}"/>
    <cellStyle name="SAPBEXHLevel3X 3 14" xfId="3598" xr:uid="{00000000-0005-0000-0000-0000927C0000}"/>
    <cellStyle name="SAPBEXHLevel3X 3 14 10" xfId="45294" xr:uid="{6C554D89-5B50-43AC-99C2-0C3541F7B1D1}"/>
    <cellStyle name="SAPBEXHLevel3X 3 14 11" xfId="47620" xr:uid="{4AB42E0C-AD42-4D75-B2B7-4A5F0763C6A1}"/>
    <cellStyle name="SAPBEXHLevel3X 3 14 2" xfId="3979" xr:uid="{00000000-0005-0000-0000-0000937C0000}"/>
    <cellStyle name="SAPBEXHLevel3X 3 14 2 10" xfId="46510" xr:uid="{9FE959F6-9A69-42A5-8129-4487D761BE67}"/>
    <cellStyle name="SAPBEXHLevel3X 3 14 2 11" xfId="48828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5" xr:uid="{7C18A0A4-D99B-467D-AE44-B393E046E56C}"/>
    <cellStyle name="SAPBEXHLevel3X 3 14 2 9" xfId="44320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20" xr:uid="{CB084864-28A2-419D-B253-02E6B20B1157}"/>
    <cellStyle name="SAPBEXHLevel3X 3 14 9" xfId="43101" xr:uid="{2842125A-FB77-4903-913E-894ED0F094D9}"/>
    <cellStyle name="SAPBEXHLevel3X 3 15" xfId="3599" xr:uid="{00000000-0005-0000-0000-0000AA7C0000}"/>
    <cellStyle name="SAPBEXHLevel3X 3 15 10" xfId="45295" xr:uid="{5FDD1D56-5F2E-492B-894A-BCD804A4F04D}"/>
    <cellStyle name="SAPBEXHLevel3X 3 15 11" xfId="47621" xr:uid="{DF22B38D-CC43-476A-B39F-ACF615A0F4B4}"/>
    <cellStyle name="SAPBEXHLevel3X 3 15 2" xfId="3978" xr:uid="{00000000-0005-0000-0000-0000AB7C0000}"/>
    <cellStyle name="SAPBEXHLevel3X 3 15 2 10" xfId="46511" xr:uid="{76C93FA2-A144-4A07-9AFD-204D635D2F9F}"/>
    <cellStyle name="SAPBEXHLevel3X 3 15 2 11" xfId="48829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4" xr:uid="{756A2996-CDD8-433F-A04D-D35BBB56BD68}"/>
    <cellStyle name="SAPBEXHLevel3X 3 15 2 9" xfId="44321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3" xr:uid="{8DC29D51-EFF8-4B80-9B15-612BB12C5B67}"/>
    <cellStyle name="SAPBEXHLevel3X 3 15 9" xfId="43102" xr:uid="{2BD96450-C06C-4E95-9504-970D9231386B}"/>
    <cellStyle name="SAPBEXHLevel3X 3 16" xfId="3983" xr:uid="{00000000-0005-0000-0000-0000C27C0000}"/>
    <cellStyle name="SAPBEXHLevel3X 3 16 10" xfId="44544" xr:uid="{F291B0EC-99F2-4E8F-B0B1-3E171608A630}"/>
    <cellStyle name="SAPBEXHLevel3X 3 16 11" xfId="46733" xr:uid="{5B951A4E-ECFF-4B8B-8841-28D11DC4925E}"/>
    <cellStyle name="SAPBEXHLevel3X 3 16 12" xfId="49049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1" xr:uid="{8DCA21A4-2DFE-4A9A-83DC-935B5CE1B7DD}"/>
    <cellStyle name="SAPBEXHLevel3X 3 16 9" xfId="38975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3" xr:uid="{821F2A55-767D-4249-8108-68C01E908F76}"/>
    <cellStyle name="SAPBEXHLevel3X 3 17 4" xfId="38862" xr:uid="{821F40D1-4EEA-47A0-8AEF-FBCEF17734DC}"/>
    <cellStyle name="SAPBEXHLevel3X 3 17 5" xfId="45531" xr:uid="{75F1D1BB-6CCE-4D8D-9077-8A0F05D008CA}"/>
    <cellStyle name="SAPBEXHLevel3X 3 17 6" xfId="47853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3" xr:uid="{BC269802-A475-4E6B-84BA-7322A137D87F}"/>
    <cellStyle name="SAPBEXHLevel3X 3 2 12" xfId="43103" xr:uid="{B57807D5-1590-432B-A15E-63509BD992B6}"/>
    <cellStyle name="SAPBEXHLevel3X 3 2 13" xfId="45296" xr:uid="{6C2CD3C5-F1FA-4C21-BF82-75D05BCB81C8}"/>
    <cellStyle name="SAPBEXHLevel3X 3 2 14" xfId="47622" xr:uid="{DB8171B3-B020-445A-80C4-C99055D3D644}"/>
    <cellStyle name="SAPBEXHLevel3X 3 2 2" xfId="3600" xr:uid="{00000000-0005-0000-0000-0000D77C0000}"/>
    <cellStyle name="SAPBEXHLevel3X 3 2 2 10" xfId="38974" xr:uid="{D96492F1-F9A1-4C31-B616-C72C332263CD}"/>
    <cellStyle name="SAPBEXHLevel3X 3 2 2 11" xfId="44545" xr:uid="{4090EF23-5BC5-4602-A250-FA6FE28EDBA3}"/>
    <cellStyle name="SAPBEXHLevel3X 3 2 2 12" xfId="46734" xr:uid="{7D21CA88-7A9D-40C8-9E74-A9BD6EE33388}"/>
    <cellStyle name="SAPBEXHLevel3X 3 2 2 13" xfId="49050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2" xr:uid="{678F8654-4731-41D8-B0C3-77F2037ED0AC}"/>
    <cellStyle name="SAPBEXHLevel3X 3 2 3" xfId="3977" xr:uid="{00000000-0005-0000-0000-0000E57C0000}"/>
    <cellStyle name="SAPBEXHLevel3X 3 2 3 10" xfId="46512" xr:uid="{894E8A02-BF35-4882-A72C-9A664EED794A}"/>
    <cellStyle name="SAPBEXHLevel3X 3 2 3 11" xfId="48830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3" xr:uid="{B0A1CD36-8080-42B8-879B-5346D0340A72}"/>
    <cellStyle name="SAPBEXHLevel3X 3 2 3 9" xfId="44322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1" xr:uid="{336A6EED-0650-4801-ACE1-DE31A21C9AB0}"/>
    <cellStyle name="SAPBEXHLevel3X 3 26" xfId="41323" xr:uid="{0F064124-6BDC-460D-B87B-1673F21BEBE9}"/>
    <cellStyle name="SAPBEXHLevel3X 3 27" xfId="40004" xr:uid="{7D8632C1-4185-494C-9150-5E36BA4886DA}"/>
    <cellStyle name="SAPBEXHLevel3X 3 28" xfId="44682" xr:uid="{AED5F2E1-3D80-453B-A296-ECAFA606FEE2}"/>
    <cellStyle name="SAPBEXHLevel3X 3 3" xfId="2004" xr:uid="{00000000-0005-0000-0000-0000067D0000}"/>
    <cellStyle name="SAPBEXHLevel3X 3 3 10" xfId="43104" xr:uid="{58617B42-1E0D-4DE2-A894-4CCBC6CE5DDD}"/>
    <cellStyle name="SAPBEXHLevel3X 3 3 11" xfId="45297" xr:uid="{2798A0A5-4503-47F0-9CE8-9A99373B32AD}"/>
    <cellStyle name="SAPBEXHLevel3X 3 3 12" xfId="47623" xr:uid="{88C71968-0029-4373-9BC2-DD19858C97CD}"/>
    <cellStyle name="SAPBEXHLevel3X 3 3 2" xfId="3976" xr:uid="{00000000-0005-0000-0000-0000077D0000}"/>
    <cellStyle name="SAPBEXHLevel3X 3 3 2 10" xfId="46513" xr:uid="{F5FAF0F9-7909-4C8B-851E-E1788FAEEFD5}"/>
    <cellStyle name="SAPBEXHLevel3X 3 3 2 11" xfId="48831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2" xr:uid="{1B997916-C878-4EDB-B3A8-5E29A74DE1A2}"/>
    <cellStyle name="SAPBEXHLevel3X 3 3 2 9" xfId="44323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2" xr:uid="{5B6C4674-96FF-4E2E-8130-F2F789F6A7C0}"/>
    <cellStyle name="SAPBEXHLevel3X 3 4" xfId="3602" xr:uid="{00000000-0005-0000-0000-00001F7D0000}"/>
    <cellStyle name="SAPBEXHLevel3X 3 4 10" xfId="45298" xr:uid="{8A72DDD4-A8BD-4D70-B327-EFD05FFAABDE}"/>
    <cellStyle name="SAPBEXHLevel3X 3 4 11" xfId="47624" xr:uid="{21601E32-C84C-40BA-B1DA-04F1B150DBDD}"/>
    <cellStyle name="SAPBEXHLevel3X 3 4 2" xfId="3975" xr:uid="{00000000-0005-0000-0000-0000207D0000}"/>
    <cellStyle name="SAPBEXHLevel3X 3 4 2 10" xfId="46514" xr:uid="{38E2C5C2-7B51-4A31-88AB-10F8A4E11F92}"/>
    <cellStyle name="SAPBEXHLevel3X 3 4 2 11" xfId="48832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1" xr:uid="{2A67D6BD-67E7-43A3-AB1D-C850F695FCF0}"/>
    <cellStyle name="SAPBEXHLevel3X 3 4 2 9" xfId="44324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2" xr:uid="{4FDB20FF-83F5-4E39-98BA-C5AAF27F4EF1}"/>
    <cellStyle name="SAPBEXHLevel3X 3 4 9" xfId="43105" xr:uid="{D46F87F8-342E-4E8A-9E15-21BE5BA4BFE2}"/>
    <cellStyle name="SAPBEXHLevel3X 3 5" xfId="3603" xr:uid="{00000000-0005-0000-0000-0000377D0000}"/>
    <cellStyle name="SAPBEXHLevel3X 3 5 10" xfId="45299" xr:uid="{C8CEECFE-E7A0-42EB-AD85-0D2A581CBEA4}"/>
    <cellStyle name="SAPBEXHLevel3X 3 5 11" xfId="47625" xr:uid="{28141107-3956-4F06-87C3-4EB6C6F6E588}"/>
    <cellStyle name="SAPBEXHLevel3X 3 5 2" xfId="3974" xr:uid="{00000000-0005-0000-0000-0000387D0000}"/>
    <cellStyle name="SAPBEXHLevel3X 3 5 2 10" xfId="46515" xr:uid="{8F89A7A9-F59F-4FFD-B8E3-0F9F0DE152F6}"/>
    <cellStyle name="SAPBEXHLevel3X 3 5 2 11" xfId="48833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60" xr:uid="{1651241C-2975-4FBC-B14C-950BB8FFBC40}"/>
    <cellStyle name="SAPBEXHLevel3X 3 5 2 9" xfId="44325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1" xr:uid="{F0AF9C00-4E10-493F-9AAE-B74F37731D94}"/>
    <cellStyle name="SAPBEXHLevel3X 3 5 9" xfId="43106" xr:uid="{70E3DBE0-E9AA-49A7-A8F4-7F873DDD6030}"/>
    <cellStyle name="SAPBEXHLevel3X 3 6" xfId="3604" xr:uid="{00000000-0005-0000-0000-00004F7D0000}"/>
    <cellStyle name="SAPBEXHLevel3X 3 6 10" xfId="45300" xr:uid="{FD9803AF-C666-4953-B94C-6DD104B8B766}"/>
    <cellStyle name="SAPBEXHLevel3X 3 6 11" xfId="47626" xr:uid="{D72C9DEA-2AE2-40B2-8C10-918B43D86FDF}"/>
    <cellStyle name="SAPBEXHLevel3X 3 6 2" xfId="3973" xr:uid="{00000000-0005-0000-0000-0000507D0000}"/>
    <cellStyle name="SAPBEXHLevel3X 3 6 2 10" xfId="46516" xr:uid="{FBB4CCC0-6062-4AD3-B972-58B79EC5B543}"/>
    <cellStyle name="SAPBEXHLevel3X 3 6 2 11" xfId="48834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9" xr:uid="{CBA1A12C-FE2F-486A-BD44-D8F068DEAC4A}"/>
    <cellStyle name="SAPBEXHLevel3X 3 6 2 9" xfId="44326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1" xr:uid="{2B7DFF17-1464-462A-9D9D-0320BF03BF8C}"/>
    <cellStyle name="SAPBEXHLevel3X 3 6 9" xfId="43107" xr:uid="{0D1FE679-290B-43FD-BB18-4D1F441EE7D5}"/>
    <cellStyle name="SAPBEXHLevel3X 3 7" xfId="3605" xr:uid="{00000000-0005-0000-0000-0000677D0000}"/>
    <cellStyle name="SAPBEXHLevel3X 3 7 10" xfId="45301" xr:uid="{77AB20C7-AE75-4566-81CE-4CC725994547}"/>
    <cellStyle name="SAPBEXHLevel3X 3 7 11" xfId="47627" xr:uid="{396D8AD5-3727-40E9-B381-F8E87D467D63}"/>
    <cellStyle name="SAPBEXHLevel3X 3 7 2" xfId="3972" xr:uid="{00000000-0005-0000-0000-0000687D0000}"/>
    <cellStyle name="SAPBEXHLevel3X 3 7 2 10" xfId="46517" xr:uid="{4860D876-6DEF-4545-8357-552B0ECBB559}"/>
    <cellStyle name="SAPBEXHLevel3X 3 7 2 11" xfId="48835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8" xr:uid="{13D588CC-E647-47B3-B2D8-9D19E63A9D1E}"/>
    <cellStyle name="SAPBEXHLevel3X 3 7 2 9" xfId="44327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30" xr:uid="{A1462506-27CF-4432-8C71-A5866CBFE6F1}"/>
    <cellStyle name="SAPBEXHLevel3X 3 7 9" xfId="43108" xr:uid="{B8AD985B-CA0B-41E1-81FC-81385B4335D4}"/>
    <cellStyle name="SAPBEXHLevel3X 3 8" xfId="3606" xr:uid="{00000000-0005-0000-0000-00007F7D0000}"/>
    <cellStyle name="SAPBEXHLevel3X 3 8 10" xfId="45302" xr:uid="{DFB46CD4-8C58-400B-8DFB-8C9143550AF1}"/>
    <cellStyle name="SAPBEXHLevel3X 3 8 11" xfId="47628" xr:uid="{0CCB9824-D5B8-4220-96DF-F51793D317DA}"/>
    <cellStyle name="SAPBEXHLevel3X 3 8 2" xfId="3732" xr:uid="{00000000-0005-0000-0000-0000807D0000}"/>
    <cellStyle name="SAPBEXHLevel3X 3 8 2 10" xfId="46518" xr:uid="{C8E88741-90F8-4735-B806-380A54C96A33}"/>
    <cellStyle name="SAPBEXHLevel3X 3 8 2 11" xfId="48836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7" xr:uid="{6F62DAAF-A246-4412-8A65-9851F5598C97}"/>
    <cellStyle name="SAPBEXHLevel3X 3 8 2 9" xfId="44328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90" xr:uid="{3B49E381-81A4-42AD-90FC-B4A6C76A17F3}"/>
    <cellStyle name="SAPBEXHLevel3X 3 8 9" xfId="43109" xr:uid="{9158180C-831D-4FE6-9D84-3649F09E986B}"/>
    <cellStyle name="SAPBEXHLevel3X 3 9" xfId="3607" xr:uid="{00000000-0005-0000-0000-0000977D0000}"/>
    <cellStyle name="SAPBEXHLevel3X 3 9 10" xfId="45303" xr:uid="{EADC562B-0EB2-4701-9BFB-D71052EA98F6}"/>
    <cellStyle name="SAPBEXHLevel3X 3 9 11" xfId="47629" xr:uid="{DB9A1C2D-75B0-4439-9D0C-3691BAFF4BD8}"/>
    <cellStyle name="SAPBEXHLevel3X 3 9 2" xfId="3738" xr:uid="{00000000-0005-0000-0000-0000987D0000}"/>
    <cellStyle name="SAPBEXHLevel3X 3 9 2 10" xfId="46519" xr:uid="{B1E81A82-9B12-4313-B89A-85992D415911}"/>
    <cellStyle name="SAPBEXHLevel3X 3 9 2 11" xfId="48837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6" xr:uid="{179031B4-7B46-4B3F-9B2C-D6D62A13A995}"/>
    <cellStyle name="SAPBEXHLevel3X 3 9 2 9" xfId="44329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9" xr:uid="{DE3068B7-96C6-44E1-892E-434AA9E5D056}"/>
    <cellStyle name="SAPBEXHLevel3X 3 9 9" xfId="43110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4" xr:uid="{2328A831-B516-4811-A5BE-CC664C6DB1B5}"/>
    <cellStyle name="SAPBEXHLevel3X 4 10 11" xfId="47630" xr:uid="{AFBC8544-E140-4354-A8E9-2DF60139C8ED}"/>
    <cellStyle name="SAPBEXHLevel3X 4 10 2" xfId="3971" xr:uid="{00000000-0005-0000-0000-0000B17D0000}"/>
    <cellStyle name="SAPBEXHLevel3X 4 10 2 10" xfId="46520" xr:uid="{2539DF5F-CF68-4823-9016-F2F4159931C7}"/>
    <cellStyle name="SAPBEXHLevel3X 4 10 2 11" xfId="48838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5" xr:uid="{0164AD09-9DEF-4F0C-8EFE-582C09B06B19}"/>
    <cellStyle name="SAPBEXHLevel3X 4 10 2 9" xfId="44330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9" xr:uid="{3CA48031-23BE-452C-ADC9-ABDB8AC164AC}"/>
    <cellStyle name="SAPBEXHLevel3X 4 10 9" xfId="43111" xr:uid="{E5A47625-DB8D-4FEE-BA09-57F07EB00B92}"/>
    <cellStyle name="SAPBEXHLevel3X 4 11" xfId="3610" xr:uid="{00000000-0005-0000-0000-0000C87D0000}"/>
    <cellStyle name="SAPBEXHLevel3X 4 11 10" xfId="45305" xr:uid="{AB370477-DAB0-4BE8-896C-AF4C8DBC43CC}"/>
    <cellStyle name="SAPBEXHLevel3X 4 11 11" xfId="47631" xr:uid="{E9A32509-FB2C-47B9-AF2D-2D582C684D3F}"/>
    <cellStyle name="SAPBEXHLevel3X 4 11 2" xfId="3970" xr:uid="{00000000-0005-0000-0000-0000C97D0000}"/>
    <cellStyle name="SAPBEXHLevel3X 4 11 2 10" xfId="46521" xr:uid="{F84025D8-5DE9-4BD0-AFF6-05FD32F0ED8D}"/>
    <cellStyle name="SAPBEXHLevel3X 4 11 2 11" xfId="48839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4" xr:uid="{EAD5C58B-48B4-4351-A20B-07C41E53CE9A}"/>
    <cellStyle name="SAPBEXHLevel3X 4 11 2 9" xfId="44331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8" xr:uid="{0ED9B5FA-A187-4968-95CB-D66E50FAF060}"/>
    <cellStyle name="SAPBEXHLevel3X 4 11 9" xfId="43112" xr:uid="{B260F58B-94EA-493B-A5D6-AED3A6848EA0}"/>
    <cellStyle name="SAPBEXHLevel3X 4 12" xfId="3611" xr:uid="{00000000-0005-0000-0000-0000E07D0000}"/>
    <cellStyle name="SAPBEXHLevel3X 4 12 10" xfId="45306" xr:uid="{F9FE76FE-A969-4B9C-937B-0C41D92B92E1}"/>
    <cellStyle name="SAPBEXHLevel3X 4 12 11" xfId="47632" xr:uid="{00115AC5-1C2B-4C53-B55A-CD79DAB14FDB}"/>
    <cellStyle name="SAPBEXHLevel3X 4 12 2" xfId="3744" xr:uid="{00000000-0005-0000-0000-0000E17D0000}"/>
    <cellStyle name="SAPBEXHLevel3X 4 12 2 10" xfId="46522" xr:uid="{0B048599-8F5C-4CEE-BAB0-DFB0CF10F1EE}"/>
    <cellStyle name="SAPBEXHLevel3X 4 12 2 11" xfId="48840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3" xr:uid="{3B73F6CD-BBCB-47F2-BC29-918E782C024E}"/>
    <cellStyle name="SAPBEXHLevel3X 4 12 2 9" xfId="44332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8" xr:uid="{2E205EC3-5588-421A-B44F-2AB5D3CB2BB9}"/>
    <cellStyle name="SAPBEXHLevel3X 4 12 9" xfId="43113" xr:uid="{54000AF5-061C-46EB-899F-C45521EC6EF3}"/>
    <cellStyle name="SAPBEXHLevel3X 4 13" xfId="3612" xr:uid="{00000000-0005-0000-0000-0000F87D0000}"/>
    <cellStyle name="SAPBEXHLevel3X 4 13 10" xfId="45307" xr:uid="{F0E784AA-6161-4845-9A64-9F562C826A5D}"/>
    <cellStyle name="SAPBEXHLevel3X 4 13 11" xfId="47633" xr:uid="{C10275FC-18C9-4C60-92DB-49EB096919AD}"/>
    <cellStyle name="SAPBEXHLevel3X 4 13 2" xfId="3745" xr:uid="{00000000-0005-0000-0000-0000F97D0000}"/>
    <cellStyle name="SAPBEXHLevel3X 4 13 2 10" xfId="46523" xr:uid="{F520E1C9-211C-4136-BAD8-A90A82B9842A}"/>
    <cellStyle name="SAPBEXHLevel3X 4 13 2 11" xfId="48841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2" xr:uid="{0D77CC99-DD6D-42DF-AD77-A12ACF771ACA}"/>
    <cellStyle name="SAPBEXHLevel3X 4 13 2 9" xfId="44333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7" xr:uid="{B9E27D76-27BC-4D6E-BC27-5FD4F9A826FF}"/>
    <cellStyle name="SAPBEXHLevel3X 4 13 9" xfId="43114" xr:uid="{6A6BA848-D5FE-4E15-A22D-FB66B79618F9}"/>
    <cellStyle name="SAPBEXHLevel3X 4 14" xfId="3613" xr:uid="{00000000-0005-0000-0000-0000107E0000}"/>
    <cellStyle name="SAPBEXHLevel3X 4 14 10" xfId="45308" xr:uid="{85E23C63-6EB3-4994-B129-3CB63954EEB7}"/>
    <cellStyle name="SAPBEXHLevel3X 4 14 11" xfId="47634" xr:uid="{FD0B5E5A-E119-4DD5-A058-DB072D54D060}"/>
    <cellStyle name="SAPBEXHLevel3X 4 14 2" xfId="2143" xr:uid="{00000000-0005-0000-0000-0000117E0000}"/>
    <cellStyle name="SAPBEXHLevel3X 4 14 2 10" xfId="46524" xr:uid="{DE76DF1A-8B9D-4AF2-B0EC-4835DE8D25FE}"/>
    <cellStyle name="SAPBEXHLevel3X 4 14 2 11" xfId="48842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1" xr:uid="{7460D5DA-980C-4259-B7DE-79D45EA60FFC}"/>
    <cellStyle name="SAPBEXHLevel3X 4 14 2 9" xfId="44334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7" xr:uid="{333CAA74-65D7-46DC-AF49-8B9625DEACEF}"/>
    <cellStyle name="SAPBEXHLevel3X 4 14 9" xfId="43115" xr:uid="{FCFD881D-A01B-4BFD-913F-5AA699A5B9AD}"/>
    <cellStyle name="SAPBEXHLevel3X 4 15" xfId="3614" xr:uid="{00000000-0005-0000-0000-0000287E0000}"/>
    <cellStyle name="SAPBEXHLevel3X 4 15 10" xfId="45309" xr:uid="{0C0AE2B7-81C4-4413-A116-C8F0BA403FE4}"/>
    <cellStyle name="SAPBEXHLevel3X 4 15 11" xfId="47635" xr:uid="{20138A69-3BC8-44DA-A87C-8094BAC83151}"/>
    <cellStyle name="SAPBEXHLevel3X 4 15 2" xfId="3969" xr:uid="{00000000-0005-0000-0000-0000297E0000}"/>
    <cellStyle name="SAPBEXHLevel3X 4 15 2 10" xfId="46525" xr:uid="{83014635-AD6D-42E1-9BDB-602ED512FE88}"/>
    <cellStyle name="SAPBEXHLevel3X 4 15 2 11" xfId="48843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50" xr:uid="{61BFB16F-D3B6-4301-A80B-318CE12091BF}"/>
    <cellStyle name="SAPBEXHLevel3X 4 15 2 9" xfId="44335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6" xr:uid="{D1BC9836-A467-4627-8D7D-AEAE2B38A143}"/>
    <cellStyle name="SAPBEXHLevel3X 4 15 9" xfId="43116" xr:uid="{E54A6690-858D-4EFA-AE2C-40B3CE891B2D}"/>
    <cellStyle name="SAPBEXHLevel3X 4 16" xfId="3608" xr:uid="{00000000-0005-0000-0000-0000407E0000}"/>
    <cellStyle name="SAPBEXHLevel3X 4 16 10" xfId="38973" xr:uid="{E12F942B-BEFC-461C-90B2-218AE0CA5355}"/>
    <cellStyle name="SAPBEXHLevel3X 4 16 11" xfId="44546" xr:uid="{6138AD8A-DA63-4541-824A-4F82BC8F42DE}"/>
    <cellStyle name="SAPBEXHLevel3X 4 16 12" xfId="46735" xr:uid="{9D6B60D5-285E-4DDB-9C09-D61ACA39D97F}"/>
    <cellStyle name="SAPBEXHLevel3X 4 16 13" xfId="49051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3" xr:uid="{C33334D3-1365-4313-AD1F-781B614122B8}"/>
    <cellStyle name="SAPBEXHLevel3X 4 17" xfId="3741" xr:uid="{00000000-0005-0000-0000-00004E7E0000}"/>
    <cellStyle name="SAPBEXHLevel3X 4 17 10" xfId="45532" xr:uid="{B97B6879-01BF-4357-87B4-2083A86C701D}"/>
    <cellStyle name="SAPBEXHLevel3X 4 17 11" xfId="47854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4" xr:uid="{DF02765F-9451-415A-B4FD-C6DB5FB2FB83}"/>
    <cellStyle name="SAPBEXHLevel3X 4 17 9" xfId="38861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6" xr:uid="{9D0F1661-BB8A-43D2-BA5C-5176473AA4F7}"/>
    <cellStyle name="SAPBEXHLevel3X 4 2 13" xfId="43117" xr:uid="{B3061E88-B647-46A8-9D57-1551CE1003B0}"/>
    <cellStyle name="SAPBEXHLevel3X 4 2 14" xfId="45310" xr:uid="{1FEFAC4F-138E-4C20-ACE3-6033710421E6}"/>
    <cellStyle name="SAPBEXHLevel3X 4 2 15" xfId="47636" xr:uid="{289BC5EB-2CFF-427B-BEA7-35F6A026A7F8}"/>
    <cellStyle name="SAPBEXHLevel3X 4 2 2" xfId="3615" xr:uid="{00000000-0005-0000-0000-0000627E0000}"/>
    <cellStyle name="SAPBEXHLevel3X 4 2 2 10" xfId="42359" xr:uid="{E102E34B-1663-4B0C-B357-2409F3C48FE5}"/>
    <cellStyle name="SAPBEXHLevel3X 4 2 2 11" xfId="46892" xr:uid="{A09A3D3A-03DB-47E1-958F-D4E9F5B6974A}"/>
    <cellStyle name="SAPBEXHLevel3X 4 2 2 12" xfId="49195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9" xr:uid="{DB980287-C2F6-4BD0-BF89-B1876D22D616}"/>
    <cellStyle name="SAPBEXHLevel3X 4 2 3" xfId="3968" xr:uid="{00000000-0005-0000-0000-0000707E0000}"/>
    <cellStyle name="SAPBEXHLevel3X 4 2 3 10" xfId="46526" xr:uid="{AA8593BB-53E1-4759-A106-E2FC205E3D3A}"/>
    <cellStyle name="SAPBEXHLevel3X 4 2 3 11" xfId="48844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9" xr:uid="{32374CC7-85D9-4BA5-8D96-1F4BE88C290C}"/>
    <cellStyle name="SAPBEXHLevel3X 4 2 3 9" xfId="44336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7" xr:uid="{9D4B26CA-F14D-48EE-B0FE-530C052596A9}"/>
    <cellStyle name="SAPBEXHLevel3X 4 27" xfId="44822" xr:uid="{E5CD2F5E-A4A5-4A68-8F91-219784075167}"/>
    <cellStyle name="SAPBEXHLevel3X 4 28" xfId="44683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9" xr:uid="{FD8C5C3A-D1E9-4BB5-B748-7E443B2450CD}"/>
    <cellStyle name="SAPBEXHLevel3X 4 3 13" xfId="43118" xr:uid="{A5C0F8A7-FF5D-4D96-81B3-6C44A96265F5}"/>
    <cellStyle name="SAPBEXHLevel3X 4 3 14" xfId="45311" xr:uid="{9BB31FD8-75B8-4EBF-81B8-DA6482C75B26}"/>
    <cellStyle name="SAPBEXHLevel3X 4 3 15" xfId="47637" xr:uid="{D9159132-6C32-4F6C-8C4C-0C01F441F922}"/>
    <cellStyle name="SAPBEXHLevel3X 4 3 2" xfId="3616" xr:uid="{00000000-0005-0000-0000-0000967E0000}"/>
    <cellStyle name="SAPBEXHLevel3X 4 3 2 10" xfId="44337" xr:uid="{CB88892D-640C-4385-B0F2-3A496E633078}"/>
    <cellStyle name="SAPBEXHLevel3X 4 3 2 11" xfId="46527" xr:uid="{FB7C085D-63EE-4F47-8036-6C8F6A9E051F}"/>
    <cellStyle name="SAPBEXHLevel3X 4 3 2 12" xfId="48845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8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9" xr:uid="{8F321019-6579-474A-AD95-4761C34C7D4F}"/>
    <cellStyle name="SAPBEXHLevel3X 4 4 11" xfId="45312" xr:uid="{20CE7A9D-DD39-457A-B416-D8A5CF2268C8}"/>
    <cellStyle name="SAPBEXHLevel3X 4 4 12" xfId="47638" xr:uid="{BAD73673-827B-4C9F-B13C-9C21AC50C81D}"/>
    <cellStyle name="SAPBEXHLevel3X 4 4 2" xfId="2144" xr:uid="{00000000-0005-0000-0000-0000BE7E0000}"/>
    <cellStyle name="SAPBEXHLevel3X 4 4 2 10" xfId="46528" xr:uid="{004A88A1-2669-4925-9A11-D13FD6A7DD55}"/>
    <cellStyle name="SAPBEXHLevel3X 4 4 2 11" xfId="48846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7" xr:uid="{46B738CB-AC3D-4754-964A-F4DBEB788C59}"/>
    <cellStyle name="SAPBEXHLevel3X 4 4 2 9" xfId="44338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5" xr:uid="{F8B42D92-D33A-4A69-9B83-1427D32436B5}"/>
    <cellStyle name="SAPBEXHLevel3X 4 5" xfId="3618" xr:uid="{00000000-0005-0000-0000-0000D67E0000}"/>
    <cellStyle name="SAPBEXHLevel3X 4 5 10" xfId="45313" xr:uid="{BE376DF4-B303-4EBB-8D46-FEBB6CE6A739}"/>
    <cellStyle name="SAPBEXHLevel3X 4 5 11" xfId="47639" xr:uid="{D988E29D-462C-44CC-81FE-2B6012156B79}"/>
    <cellStyle name="SAPBEXHLevel3X 4 5 2" xfId="2145" xr:uid="{00000000-0005-0000-0000-0000D77E0000}"/>
    <cellStyle name="SAPBEXHLevel3X 4 5 2 10" xfId="46529" xr:uid="{00A231B3-8E58-483A-BDF3-4EE10B340892}"/>
    <cellStyle name="SAPBEXHLevel3X 4 5 2 11" xfId="48847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6" xr:uid="{30C0597D-B38B-4440-9E92-3410A2C097D8}"/>
    <cellStyle name="SAPBEXHLevel3X 4 5 2 9" xfId="44339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5" xr:uid="{B6483805-62A6-4D69-8E90-F23B453C662C}"/>
    <cellStyle name="SAPBEXHLevel3X 4 5 9" xfId="43120" xr:uid="{9BB6BB52-F8BE-4A6C-A8C2-011E401231D4}"/>
    <cellStyle name="SAPBEXHLevel3X 4 6" xfId="3619" xr:uid="{00000000-0005-0000-0000-0000EE7E0000}"/>
    <cellStyle name="SAPBEXHLevel3X 4 6 10" xfId="45314" xr:uid="{E824671D-1E09-44C5-AFDE-9DDC5B1A4AEC}"/>
    <cellStyle name="SAPBEXHLevel3X 4 6 11" xfId="47640" xr:uid="{7661B018-8FE2-463C-BB15-3BB3B5351574}"/>
    <cellStyle name="SAPBEXHLevel3X 4 6 2" xfId="3967" xr:uid="{00000000-0005-0000-0000-0000EF7E0000}"/>
    <cellStyle name="SAPBEXHLevel3X 4 6 2 10" xfId="46530" xr:uid="{9F7E2161-D053-4804-A0C8-7336DCE37FC2}"/>
    <cellStyle name="SAPBEXHLevel3X 4 6 2 11" xfId="48848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5" xr:uid="{996AB012-0EC0-4ED2-842F-F12875D1EA13}"/>
    <cellStyle name="SAPBEXHLevel3X 4 6 2 9" xfId="44340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4" xr:uid="{CD245564-CA28-4359-AFB5-D84991F9392C}"/>
    <cellStyle name="SAPBEXHLevel3X 4 6 9" xfId="43121" xr:uid="{7991F05F-79D4-4AF9-97EC-9E1598FDFBFD}"/>
    <cellStyle name="SAPBEXHLevel3X 4 7" xfId="3620" xr:uid="{00000000-0005-0000-0000-0000067F0000}"/>
    <cellStyle name="SAPBEXHLevel3X 4 7 10" xfId="45315" xr:uid="{2AD2691A-D419-4174-B704-B1B7683EAAFD}"/>
    <cellStyle name="SAPBEXHLevel3X 4 7 11" xfId="47641" xr:uid="{86283F5D-19C5-4B95-90CB-8A69CABE0095}"/>
    <cellStyle name="SAPBEXHLevel3X 4 7 2" xfId="3966" xr:uid="{00000000-0005-0000-0000-0000077F0000}"/>
    <cellStyle name="SAPBEXHLevel3X 4 7 2 10" xfId="46531" xr:uid="{4ECBBF04-0AC9-4E24-A687-59601D540CE2}"/>
    <cellStyle name="SAPBEXHLevel3X 4 7 2 11" xfId="48849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4" xr:uid="{4D4CC365-EA31-44F3-A0BF-99D8C2DDB9CE}"/>
    <cellStyle name="SAPBEXHLevel3X 4 7 2 9" xfId="44341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2" xr:uid="{3B8AEFC8-E1C4-4F40-9836-9215FE934D31}"/>
    <cellStyle name="SAPBEXHLevel3X 4 7 9" xfId="43122" xr:uid="{E5ED627A-A39C-432A-8538-DB29B31BF8C3}"/>
    <cellStyle name="SAPBEXHLevel3X 4 8" xfId="3621" xr:uid="{00000000-0005-0000-0000-00001E7F0000}"/>
    <cellStyle name="SAPBEXHLevel3X 4 8 10" xfId="45316" xr:uid="{1B960AEF-9D68-4DD8-987F-AEC435E6401A}"/>
    <cellStyle name="SAPBEXHLevel3X 4 8 11" xfId="47642" xr:uid="{F7BFC670-BFA8-47B8-AF35-4F72956F4423}"/>
    <cellStyle name="SAPBEXHLevel3X 4 8 2" xfId="2146" xr:uid="{00000000-0005-0000-0000-00001F7F0000}"/>
    <cellStyle name="SAPBEXHLevel3X 4 8 2 10" xfId="46532" xr:uid="{E2D0209D-4F3C-461C-B3E0-0CA29B7B6468}"/>
    <cellStyle name="SAPBEXHLevel3X 4 8 2 11" xfId="48850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3" xr:uid="{F4018059-DCC8-4BA9-8D11-FE0707794269}"/>
    <cellStyle name="SAPBEXHLevel3X 4 8 2 9" xfId="44342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9" xr:uid="{D98DCD7B-E8CB-4D16-97D4-0123667838C0}"/>
    <cellStyle name="SAPBEXHLevel3X 4 8 9" xfId="43123" xr:uid="{0003BDF0-6107-421C-AFFD-CB7BE5F01978}"/>
    <cellStyle name="SAPBEXHLevel3X 4 9" xfId="3622" xr:uid="{00000000-0005-0000-0000-0000367F0000}"/>
    <cellStyle name="SAPBEXHLevel3X 4 9 10" xfId="45317" xr:uid="{59C430EE-C8FF-4E10-80F6-0435081F2C53}"/>
    <cellStyle name="SAPBEXHLevel3X 4 9 11" xfId="47643" xr:uid="{9AD1D936-4680-477B-99AB-EE9B451B83D9}"/>
    <cellStyle name="SAPBEXHLevel3X 4 9 2" xfId="2147" xr:uid="{00000000-0005-0000-0000-0000377F0000}"/>
    <cellStyle name="SAPBEXHLevel3X 4 9 2 10" xfId="46533" xr:uid="{53F87077-DD59-404A-8732-50E9C6A49B5D}"/>
    <cellStyle name="SAPBEXHLevel3X 4 9 2 11" xfId="48851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2" xr:uid="{085F8791-930C-4CAC-9E85-6E7267A91C95}"/>
    <cellStyle name="SAPBEXHLevel3X 4 9 2 9" xfId="44343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4" xr:uid="{04DD2330-E811-4793-BD3C-B834507E9BF1}"/>
    <cellStyle name="SAPBEXHLevel3X 4 9 9" xfId="43124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8" xr:uid="{228A3B41-E35E-4FE4-A2BD-4E0F32782304}"/>
    <cellStyle name="SAPBEXHLevel3X 5 10 11" xfId="47644" xr:uid="{B5DCB316-3BA2-4EC8-BECF-891700314020}"/>
    <cellStyle name="SAPBEXHLevel3X 5 10 2" xfId="3965" xr:uid="{00000000-0005-0000-0000-0000507F0000}"/>
    <cellStyle name="SAPBEXHLevel3X 5 10 2 10" xfId="46534" xr:uid="{00058FBE-8853-465B-B705-7E9A6F5F8D6B}"/>
    <cellStyle name="SAPBEXHLevel3X 5 10 2 11" xfId="48852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1" xr:uid="{81011F6A-EC46-4645-AECF-60C958386B0F}"/>
    <cellStyle name="SAPBEXHLevel3X 5 10 2 9" xfId="44344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2" xr:uid="{BC2CDCA6-8A91-461D-BAB7-3A8E8BA14E01}"/>
    <cellStyle name="SAPBEXHLevel3X 5 10 9" xfId="43125" xr:uid="{70C8B931-EDC8-4522-822C-45D97B4EB376}"/>
    <cellStyle name="SAPBEXHLevel3X 5 11" xfId="3625" xr:uid="{00000000-0005-0000-0000-0000677F0000}"/>
    <cellStyle name="SAPBEXHLevel3X 5 11 10" xfId="45319" xr:uid="{C1DD33F1-3827-4035-A8B5-A8B597DEDE9E}"/>
    <cellStyle name="SAPBEXHLevel3X 5 11 11" xfId="47645" xr:uid="{BA89B2F6-5D7B-4774-AD09-69F3FC5F28E0}"/>
    <cellStyle name="SAPBEXHLevel3X 5 11 2" xfId="3964" xr:uid="{00000000-0005-0000-0000-0000687F0000}"/>
    <cellStyle name="SAPBEXHLevel3X 5 11 2 10" xfId="46535" xr:uid="{F08D4585-C2F7-4CB8-B108-15E77CD4CA56}"/>
    <cellStyle name="SAPBEXHLevel3X 5 11 2 11" xfId="48853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40" xr:uid="{B7BDF565-8EB7-4841-90DC-9D173D065ECD}"/>
    <cellStyle name="SAPBEXHLevel3X 5 11 2 9" xfId="44345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3" xr:uid="{B092E502-8E82-4688-96E6-DE8F6A14DD2D}"/>
    <cellStyle name="SAPBEXHLevel3X 5 11 9" xfId="43126" xr:uid="{3B163EA0-8C66-417B-ACDC-A74DEB2792F0}"/>
    <cellStyle name="SAPBEXHLevel3X 5 12" xfId="3626" xr:uid="{00000000-0005-0000-0000-00007F7F0000}"/>
    <cellStyle name="SAPBEXHLevel3X 5 12 10" xfId="45320" xr:uid="{A341D8E6-CD9F-41F5-93BA-3F82359154E6}"/>
    <cellStyle name="SAPBEXHLevel3X 5 12 11" xfId="47646" xr:uid="{5B102584-C3DF-43E7-9395-2A6D992AE3C8}"/>
    <cellStyle name="SAPBEXHLevel3X 5 12 2" xfId="3769" xr:uid="{00000000-0005-0000-0000-0000807F0000}"/>
    <cellStyle name="SAPBEXHLevel3X 5 12 2 10" xfId="46536" xr:uid="{F08180AC-EA4F-4277-B5AF-DC575E9A4D27}"/>
    <cellStyle name="SAPBEXHLevel3X 5 12 2 11" xfId="48854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9" xr:uid="{D7D54AF4-680C-42F7-A940-64C24E6BB3F9}"/>
    <cellStyle name="SAPBEXHLevel3X 5 12 2 9" xfId="44346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3" xr:uid="{C3EEEFDF-9553-4AA4-A1C8-79CD18D4FCC8}"/>
    <cellStyle name="SAPBEXHLevel3X 5 12 9" xfId="43127" xr:uid="{9F94B981-52E0-4EDA-9514-29CA32444E5D}"/>
    <cellStyle name="SAPBEXHLevel3X 5 13" xfId="3627" xr:uid="{00000000-0005-0000-0000-0000977F0000}"/>
    <cellStyle name="SAPBEXHLevel3X 5 13 10" xfId="45321" xr:uid="{8CCFA179-15A4-4AB8-993F-AEDD4A34EABD}"/>
    <cellStyle name="SAPBEXHLevel3X 5 13 11" xfId="47647" xr:uid="{EC3FE3AD-A34E-440B-99A7-49C714294B1E}"/>
    <cellStyle name="SAPBEXHLevel3X 5 13 2" xfId="3777" xr:uid="{00000000-0005-0000-0000-0000987F0000}"/>
    <cellStyle name="SAPBEXHLevel3X 5 13 2 10" xfId="46537" xr:uid="{670E4DD3-ACF0-4E4C-A7D5-84386E665514}"/>
    <cellStyle name="SAPBEXHLevel3X 5 13 2 11" xfId="48855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8" xr:uid="{18679148-AE7A-449B-B25D-5B313C622AF0}"/>
    <cellStyle name="SAPBEXHLevel3X 5 13 2 9" xfId="44347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2" xr:uid="{4FDF5970-FD31-48E6-93E2-5460DA4F30A0}"/>
    <cellStyle name="SAPBEXHLevel3X 5 13 9" xfId="43128" xr:uid="{B5056641-0F73-4C4F-9484-BC5CACD1A3CD}"/>
    <cellStyle name="SAPBEXHLevel3X 5 14" xfId="3628" xr:uid="{00000000-0005-0000-0000-0000AF7F0000}"/>
    <cellStyle name="SAPBEXHLevel3X 5 14 10" xfId="45322" xr:uid="{BED711B4-0063-4011-ACB8-CB039229CDC2}"/>
    <cellStyle name="SAPBEXHLevel3X 5 14 11" xfId="47648" xr:uid="{B95E8B96-5A39-4803-B69C-BE3DD76D46F1}"/>
    <cellStyle name="SAPBEXHLevel3X 5 14 2" xfId="3778" xr:uid="{00000000-0005-0000-0000-0000B07F0000}"/>
    <cellStyle name="SAPBEXHLevel3X 5 14 2 10" xfId="46538" xr:uid="{1B3402D5-9C1F-4102-A102-23A34BC8E013}"/>
    <cellStyle name="SAPBEXHLevel3X 5 14 2 11" xfId="48856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7" xr:uid="{1264A125-754B-4B2D-B77B-0CEC41AC336E}"/>
    <cellStyle name="SAPBEXHLevel3X 5 14 2 9" xfId="44348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20" xr:uid="{ECF17C70-60D2-4CB0-9248-EB81203D29FE}"/>
    <cellStyle name="SAPBEXHLevel3X 5 14 9" xfId="43129" xr:uid="{1DECFA28-6CE0-4630-AB6E-DAA4BBB72F6C}"/>
    <cellStyle name="SAPBEXHLevel3X 5 15" xfId="3629" xr:uid="{00000000-0005-0000-0000-0000C77F0000}"/>
    <cellStyle name="SAPBEXHLevel3X 5 15 10" xfId="45323" xr:uid="{52689818-6091-4DD9-8A14-13DE69ACC1D8}"/>
    <cellStyle name="SAPBEXHLevel3X 5 15 11" xfId="47649" xr:uid="{6D803098-C7D5-458C-885C-DD55DEDEACEF}"/>
    <cellStyle name="SAPBEXHLevel3X 5 15 2" xfId="3963" xr:uid="{00000000-0005-0000-0000-0000C87F0000}"/>
    <cellStyle name="SAPBEXHLevel3X 5 15 2 10" xfId="46539" xr:uid="{8D04AC74-DAE5-4291-8BD8-1FFCED824380}"/>
    <cellStyle name="SAPBEXHLevel3X 5 15 2 11" xfId="48857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6" xr:uid="{AB34E1D4-C5DB-4411-9AD7-0FD706B70329}"/>
    <cellStyle name="SAPBEXHLevel3X 5 15 2 9" xfId="44349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1" xr:uid="{6B4DDBFD-D2D1-4265-8627-564BDDCABA70}"/>
    <cellStyle name="SAPBEXHLevel3X 5 15 9" xfId="43130" xr:uid="{B1F18BDD-40D3-40F0-A496-A1F03054CD64}"/>
    <cellStyle name="SAPBEXHLevel3X 5 16" xfId="3623" xr:uid="{00000000-0005-0000-0000-0000DF7F0000}"/>
    <cellStyle name="SAPBEXHLevel3X 5 16 10" xfId="42360" xr:uid="{058C1FB0-5AA1-4CF0-B081-C886D40E9B15}"/>
    <cellStyle name="SAPBEXHLevel3X 5 16 11" xfId="44837" xr:uid="{226836E9-3F4C-4547-8D6E-B5E0FCB89E7F}"/>
    <cellStyle name="SAPBEXHLevel3X 5 16 12" xfId="46893" xr:uid="{6A9E1645-00FF-4549-9744-E27C05B036ED}"/>
    <cellStyle name="SAPBEXHLevel3X 5 16 13" xfId="49196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20" xr:uid="{D28BDCE0-DC5E-4DAC-92A3-D013BEABD520}"/>
    <cellStyle name="SAPBEXHLevel3X 5 17" xfId="2149" xr:uid="{00000000-0005-0000-0000-0000ED7F0000}"/>
    <cellStyle name="SAPBEXHLevel3X 5 17 10" xfId="45533" xr:uid="{E60D76F7-D1B7-4707-9680-9CD9A3B3B58A}"/>
    <cellStyle name="SAPBEXHLevel3X 5 17 11" xfId="47855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5" xr:uid="{F05768A8-A35F-43A2-99F5-9B5A8B53BFEC}"/>
    <cellStyle name="SAPBEXHLevel3X 5 17 9" xfId="38860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1" xr:uid="{50BD8033-BD39-4E13-8B18-628772DDF90A}"/>
    <cellStyle name="SAPBEXHLevel3X 5 2 12" xfId="43131" xr:uid="{4D9D4C88-B001-425F-B4E7-BBC62DFBB9EF}"/>
    <cellStyle name="SAPBEXHLevel3X 5 2 13" xfId="45324" xr:uid="{D33C9FFB-9AD2-45BA-BD5F-EE4177618807}"/>
    <cellStyle name="SAPBEXHLevel3X 5 2 14" xfId="47650" xr:uid="{6A851A3C-EFB6-4607-A30E-802AECFF75B2}"/>
    <cellStyle name="SAPBEXHLevel3X 5 2 2" xfId="3630" xr:uid="{00000000-0005-0000-0000-000000800000}"/>
    <cellStyle name="SAPBEXHLevel3X 5 2 2 10" xfId="44350" xr:uid="{508495A5-1B40-4A43-9B1D-4AEF6533AD33}"/>
    <cellStyle name="SAPBEXHLevel3X 5 2 2 11" xfId="46540" xr:uid="{D69B8C64-4508-4A62-AF79-FC96198193F2}"/>
    <cellStyle name="SAPBEXHLevel3X 5 2 2 12" xfId="48858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5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2" xr:uid="{CD178924-AF3C-404F-9C68-E0CB3ED647E8}"/>
    <cellStyle name="SAPBEXHLevel3X 5 27" xfId="41322" xr:uid="{3A2D5343-05F3-4AD0-A741-CEF28F0BFF2A}"/>
    <cellStyle name="SAPBEXHLevel3X 5 28" xfId="43329" xr:uid="{CC2D4967-99C0-4B1D-B1FC-06135017DD9D}"/>
    <cellStyle name="SAPBEXHLevel3X 5 29" xfId="44684" xr:uid="{94CE9C3F-B7F9-453A-93A7-8A72D164658B}"/>
    <cellStyle name="SAPBEXHLevel3X 5 3" xfId="3631" xr:uid="{00000000-0005-0000-0000-000031800000}"/>
    <cellStyle name="SAPBEXHLevel3X 5 3 10" xfId="43132" xr:uid="{17A3480B-78A7-4AC2-94E1-A403944A6CA5}"/>
    <cellStyle name="SAPBEXHLevel3X 5 3 11" xfId="45325" xr:uid="{389CB118-35FB-48FD-A3F3-6766911645CE}"/>
    <cellStyle name="SAPBEXHLevel3X 5 3 12" xfId="47651" xr:uid="{0FF6BCB4-4CAB-4841-A02D-E80EA8C839B2}"/>
    <cellStyle name="SAPBEXHLevel3X 5 3 2" xfId="3779" xr:uid="{00000000-0005-0000-0000-000032800000}"/>
    <cellStyle name="SAPBEXHLevel3X 5 3 2 10" xfId="46541" xr:uid="{4B817549-5BB3-4C5C-A20A-BC2F96C694B2}"/>
    <cellStyle name="SAPBEXHLevel3X 5 3 2 11" xfId="48859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4" xr:uid="{BBABF401-5AAD-4EBD-9DC5-F38065AC49B0}"/>
    <cellStyle name="SAPBEXHLevel3X 5 3 2 9" xfId="44351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80" xr:uid="{FED4306F-0C9A-42A9-9B35-371320C4CF15}"/>
    <cellStyle name="SAPBEXHLevel3X 5 4" xfId="3632" xr:uid="{00000000-0005-0000-0000-00004A800000}"/>
    <cellStyle name="SAPBEXHLevel3X 5 4 10" xfId="45326" xr:uid="{B0084108-BE4A-45B5-99C1-376A5DFDCC3C}"/>
    <cellStyle name="SAPBEXHLevel3X 5 4 11" xfId="47652" xr:uid="{C165879B-3183-4549-A534-11BD7BB224E5}"/>
    <cellStyle name="SAPBEXHLevel3X 5 4 2" xfId="3780" xr:uid="{00000000-0005-0000-0000-00004B800000}"/>
    <cellStyle name="SAPBEXHLevel3X 5 4 2 10" xfId="46542" xr:uid="{63A118BC-DF80-40D5-B756-B39D7A0D7517}"/>
    <cellStyle name="SAPBEXHLevel3X 5 4 2 11" xfId="48860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3" xr:uid="{5C833A41-9642-4C80-A614-4C765401B54D}"/>
    <cellStyle name="SAPBEXHLevel3X 5 4 2 9" xfId="44352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8" xr:uid="{8A893437-B376-4DDC-8E1F-74D0E2C77AEE}"/>
    <cellStyle name="SAPBEXHLevel3X 5 4 9" xfId="43133" xr:uid="{8F905F22-447E-43EF-A3EF-23B07B31EC29}"/>
    <cellStyle name="SAPBEXHLevel3X 5 5" xfId="3633" xr:uid="{00000000-0005-0000-0000-000062800000}"/>
    <cellStyle name="SAPBEXHLevel3X 5 5 10" xfId="45327" xr:uid="{DFC30648-574F-4FF9-8EFC-D28B247D24DB}"/>
    <cellStyle name="SAPBEXHLevel3X 5 5 11" xfId="47653" xr:uid="{10FC8D27-093A-4DC9-8F2C-B085DD6B94E0}"/>
    <cellStyle name="SAPBEXHLevel3X 5 5 2" xfId="3781" xr:uid="{00000000-0005-0000-0000-000063800000}"/>
    <cellStyle name="SAPBEXHLevel3X 5 5 2 10" xfId="46543" xr:uid="{7E3EA15E-6B8C-429C-AFCC-7464A2897302}"/>
    <cellStyle name="SAPBEXHLevel3X 5 5 2 11" xfId="48861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2" xr:uid="{85B8E9EC-943A-47FF-99A0-239069C550A9}"/>
    <cellStyle name="SAPBEXHLevel3X 5 5 2 9" xfId="44353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9" xr:uid="{3967FE30-71A8-4730-97DD-5A43DB807EA0}"/>
    <cellStyle name="SAPBEXHLevel3X 5 5 9" xfId="43134" xr:uid="{01626E9C-B5F1-4E79-9896-942686B812A1}"/>
    <cellStyle name="SAPBEXHLevel3X 5 6" xfId="3634" xr:uid="{00000000-0005-0000-0000-00007A800000}"/>
    <cellStyle name="SAPBEXHLevel3X 5 6 10" xfId="45328" xr:uid="{D2AAD1F6-2ECE-4F1F-9DFA-F12F92ED449C}"/>
    <cellStyle name="SAPBEXHLevel3X 5 6 11" xfId="47654" xr:uid="{A87D58B5-BC74-442E-9C55-112DBACC46E7}"/>
    <cellStyle name="SAPBEXHLevel3X 5 6 2" xfId="3961" xr:uid="{00000000-0005-0000-0000-00007B800000}"/>
    <cellStyle name="SAPBEXHLevel3X 5 6 2 10" xfId="46544" xr:uid="{2308B08E-647D-4B27-B0B1-7D27EBFA0830}"/>
    <cellStyle name="SAPBEXHLevel3X 5 6 2 11" xfId="48862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1" xr:uid="{9F413942-1692-46E8-B0B3-645DD5FD618D}"/>
    <cellStyle name="SAPBEXHLevel3X 5 6 2 9" xfId="44354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9" xr:uid="{7A55B145-37D5-4372-86EE-EB61C4B391D4}"/>
    <cellStyle name="SAPBEXHLevel3X 5 6 9" xfId="43135" xr:uid="{A846B53C-3554-44D1-8321-DCB5173A74DE}"/>
    <cellStyle name="SAPBEXHLevel3X 5 7" xfId="3635" xr:uid="{00000000-0005-0000-0000-000092800000}"/>
    <cellStyle name="SAPBEXHLevel3X 5 7 10" xfId="45329" xr:uid="{4B2E85A5-B232-4FD4-8DAC-F76079807BCA}"/>
    <cellStyle name="SAPBEXHLevel3X 5 7 11" xfId="47655" xr:uid="{E6570DFE-30D5-4397-AF50-DEC1F979E05B}"/>
    <cellStyle name="SAPBEXHLevel3X 5 7 2" xfId="3960" xr:uid="{00000000-0005-0000-0000-000093800000}"/>
    <cellStyle name="SAPBEXHLevel3X 5 7 2 10" xfId="46545" xr:uid="{25D44DFF-26B0-43DF-B202-700934383618}"/>
    <cellStyle name="SAPBEXHLevel3X 5 7 2 11" xfId="48863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30" xr:uid="{0B5EAF18-3EBE-4074-B3EA-2D51CF1D005B}"/>
    <cellStyle name="SAPBEXHLevel3X 5 7 2 9" xfId="44355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8" xr:uid="{2EDE3AA3-CAF7-4B7F-AD85-A7EA50403183}"/>
    <cellStyle name="SAPBEXHLevel3X 5 7 9" xfId="43136" xr:uid="{1EAF5509-70F4-44EF-A361-1EBD736E04A7}"/>
    <cellStyle name="SAPBEXHLevel3X 5 8" xfId="3636" xr:uid="{00000000-0005-0000-0000-0000AA800000}"/>
    <cellStyle name="SAPBEXHLevel3X 5 8 10" xfId="45330" xr:uid="{0A047C14-DEBE-456C-83E9-6D087961517D}"/>
    <cellStyle name="SAPBEXHLevel3X 5 8 11" xfId="47656" xr:uid="{7F1105BA-0F7D-46C0-9755-3D1DA6BC4FF4}"/>
    <cellStyle name="SAPBEXHLevel3X 5 8 2" xfId="3959" xr:uid="{00000000-0005-0000-0000-0000AB800000}"/>
    <cellStyle name="SAPBEXHLevel3X 5 8 2 10" xfId="46546" xr:uid="{060895CC-4C7B-4204-98C4-8CE89481DD72}"/>
    <cellStyle name="SAPBEXHLevel3X 5 8 2 11" xfId="48864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9" xr:uid="{D3836968-B221-4338-A79B-96409BF8EEBC}"/>
    <cellStyle name="SAPBEXHLevel3X 5 8 2 9" xfId="44356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6" xr:uid="{290A0EEB-0009-4CA7-95ED-879FAC55B3CD}"/>
    <cellStyle name="SAPBEXHLevel3X 5 8 9" xfId="43137" xr:uid="{F17653DC-8152-4C73-81EE-BC38D6FAB592}"/>
    <cellStyle name="SAPBEXHLevel3X 5 9" xfId="3637" xr:uid="{00000000-0005-0000-0000-0000C2800000}"/>
    <cellStyle name="SAPBEXHLevel3X 5 9 10" xfId="45331" xr:uid="{FAFB495A-FAA1-4CFE-89D6-BFA4A5435899}"/>
    <cellStyle name="SAPBEXHLevel3X 5 9 11" xfId="47657" xr:uid="{28B5007F-E20C-47BF-8747-07FC74834F50}"/>
    <cellStyle name="SAPBEXHLevel3X 5 9 2" xfId="3958" xr:uid="{00000000-0005-0000-0000-0000C3800000}"/>
    <cellStyle name="SAPBEXHLevel3X 5 9 2 10" xfId="46547" xr:uid="{28C0D390-D46B-4E08-8C46-2E393751BE52}"/>
    <cellStyle name="SAPBEXHLevel3X 5 9 2 11" xfId="48865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8" xr:uid="{93C35A91-85D9-4E32-8ADC-75DCC69F1548}"/>
    <cellStyle name="SAPBEXHLevel3X 5 9 2 9" xfId="44357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7" xr:uid="{16B497E1-24CD-4FE5-8190-9E5401D0344E}"/>
    <cellStyle name="SAPBEXHLevel3X 5 9 9" xfId="43138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7" xr:uid="{A77D4EBE-DE61-4381-85FA-84C9CD2A1CB2}"/>
    <cellStyle name="SAPBEXHLevel3X 6 13" xfId="43139" xr:uid="{D2398B0D-2504-4B3E-A0E6-92CAA3866F77}"/>
    <cellStyle name="SAPBEXHLevel3X 6 14" xfId="45332" xr:uid="{47AA92F3-69BC-4D79-A194-5CE1E031A04E}"/>
    <cellStyle name="SAPBEXHLevel3X 6 15" xfId="47658" xr:uid="{5AA7B9BC-4B4A-47D2-944D-B2FCA1BC7D1F}"/>
    <cellStyle name="SAPBEXHLevel3X 6 2" xfId="1900" xr:uid="{00000000-0005-0000-0000-0000DE800000}"/>
    <cellStyle name="SAPBEXHLevel3X 6 2 10" xfId="38427" xr:uid="{3F11C739-C9A6-4A4A-8D56-C8DDA5E31528}"/>
    <cellStyle name="SAPBEXHLevel3X 6 2 11" xfId="44358" xr:uid="{84954450-4C47-429F-8243-81E58FF97523}"/>
    <cellStyle name="SAPBEXHLevel3X 6 2 12" xfId="46548" xr:uid="{D1C41FF2-81B9-4BAF-B7B1-5EEA821E9989}"/>
    <cellStyle name="SAPBEXHLevel3X 6 2 13" xfId="48866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50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6" xr:uid="{B13D851A-3B52-428F-A3DE-328713F6C75D}"/>
    <cellStyle name="SAPBEXHLevel3X 7 12" xfId="43140" xr:uid="{0D490B90-1BD0-41F3-A342-0F6E92957283}"/>
    <cellStyle name="SAPBEXHLevel3X 7 13" xfId="45333" xr:uid="{D3FEF4A6-4C78-4A2A-863A-CBEB47E2B88A}"/>
    <cellStyle name="SAPBEXHLevel3X 7 14" xfId="47659" xr:uid="{797F4E90-B4A5-4EC1-96DF-D3705F267CF3}"/>
    <cellStyle name="SAPBEXHLevel3X 7 2" xfId="3639" xr:uid="{00000000-0005-0000-0000-000013810000}"/>
    <cellStyle name="SAPBEXHLevel3X 7 2 10" xfId="44359" xr:uid="{221FF38D-1F78-4342-9443-4CAF3624DA4F}"/>
    <cellStyle name="SAPBEXHLevel3X 7 2 11" xfId="46549" xr:uid="{B79ACB8B-007D-484A-9046-963E557A4593}"/>
    <cellStyle name="SAPBEXHLevel3X 7 2 12" xfId="48867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6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4" xr:uid="{C6219490-9549-4F80-BE39-71BEADE29852}"/>
    <cellStyle name="SAPBEXHLevel3X 8 11" xfId="47660" xr:uid="{B30039E1-44D5-4E44-A6FF-AE1E1AFB6A25}"/>
    <cellStyle name="SAPBEXHLevel3X 8 2" xfId="3955" xr:uid="{00000000-0005-0000-0000-00003B810000}"/>
    <cellStyle name="SAPBEXHLevel3X 8 2 10" xfId="46550" xr:uid="{FD024E3C-68EC-4724-A423-A2BD1E1EA0CC}"/>
    <cellStyle name="SAPBEXHLevel3X 8 2 11" xfId="48868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5" xr:uid="{DD81D8CB-690F-4A0E-A504-67D931A21A2A}"/>
    <cellStyle name="SAPBEXHLevel3X 8 2 9" xfId="44360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4" xr:uid="{FA7654A9-1FCF-45DF-BF99-1B5E10BA395C}"/>
    <cellStyle name="SAPBEXHLevel3X 8 9" xfId="43141" xr:uid="{DD4507D7-7915-4536-B544-EA2FD7D2513F}"/>
    <cellStyle name="SAPBEXHLevel3X 9" xfId="1902" xr:uid="{00000000-0005-0000-0000-000052810000}"/>
    <cellStyle name="SAPBEXHLevel3X 9 10" xfId="45335" xr:uid="{84E04B2B-3B08-4C9F-ADF6-9A985383A296}"/>
    <cellStyle name="SAPBEXHLevel3X 9 11" xfId="47661" xr:uid="{AD9127B8-712D-4EED-8AAC-1266967BFD7F}"/>
    <cellStyle name="SAPBEXHLevel3X 9 2" xfId="3954" xr:uid="{00000000-0005-0000-0000-000053810000}"/>
    <cellStyle name="SAPBEXHLevel3X 9 2 10" xfId="46551" xr:uid="{CC609707-973E-4A57-9AB4-9FF9CAE347D4}"/>
    <cellStyle name="SAPBEXHLevel3X 9 2 11" xfId="48869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4" xr:uid="{B7BA8398-A838-404C-B561-5DBEE13BDC40}"/>
    <cellStyle name="SAPBEXHLevel3X 9 2 9" xfId="44361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5" xr:uid="{AB015659-FDC9-434F-8D12-10A7C741D773}"/>
    <cellStyle name="SAPBEXHLevel3X 9 9" xfId="43142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3" xr:uid="{2E50675C-8A3C-4F63-B438-3C54CD94A6F9}"/>
    <cellStyle name="SAPBEXinputData 19" xfId="40186" xr:uid="{E2321658-0972-4CA4-B228-273AD675343E}"/>
    <cellStyle name="SAPBEXinputData 2" xfId="931" xr:uid="{00000000-0005-0000-0000-000078810000}"/>
    <cellStyle name="SAPBEXinputData 2 10" xfId="38972" xr:uid="{A0C0AD7C-F3C5-4AB0-835E-4CEF874A52F0}"/>
    <cellStyle name="SAPBEXinputData 2 11" xfId="44547" xr:uid="{D4439542-8504-451C-953C-C547C224B830}"/>
    <cellStyle name="SAPBEXinputData 2 12" xfId="46736" xr:uid="{53EB2292-EA9C-44F8-A589-204388E9612C}"/>
    <cellStyle name="SAPBEXinputData 2 13" xfId="49052" xr:uid="{CFC48AAF-3A01-4BD7-B979-E887ABDF21E1}"/>
    <cellStyle name="SAPBEXinputData 2 2" xfId="1907" xr:uid="{00000000-0005-0000-0000-000079810000}"/>
    <cellStyle name="SAPBEXinputData 2 2 10" xfId="46934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6" xr:uid="{ADE369A9-DCDE-47A6-8FAB-CC1FD56F1A34}"/>
    <cellStyle name="SAPBEXinputData 2 2 8" xfId="42402" xr:uid="{08BCD06B-569D-4709-8E1D-26821DFB5F15}"/>
    <cellStyle name="SAPBEXinputData 2 2 9" xfId="44870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4" xr:uid="{A34543C4-3FEC-4FFA-91E6-E172ED8F738C}"/>
    <cellStyle name="SAPBEXinputData 20" xfId="39825" xr:uid="{67F59083-8BE1-4E7A-95B3-BD4FD793E613}"/>
    <cellStyle name="SAPBEXinputData 3" xfId="932" xr:uid="{00000000-0005-0000-0000-000085810000}"/>
    <cellStyle name="SAPBEXinputData 3 10" xfId="38971" xr:uid="{7857C682-3E41-4A07-93A3-9DF30D89C785}"/>
    <cellStyle name="SAPBEXinputData 3 11" xfId="44548" xr:uid="{FC7591A4-14D0-4384-8835-4F54A9AA4B44}"/>
    <cellStyle name="SAPBEXinputData 3 12" xfId="46737" xr:uid="{68FB1FFE-10D3-430A-96C4-D50618A5649D}"/>
    <cellStyle name="SAPBEXinputData 3 13" xfId="49053" xr:uid="{1504B44A-52EE-4319-A2CC-E847B2C2BE26}"/>
    <cellStyle name="SAPBEXinputData 3 2" xfId="933" xr:uid="{00000000-0005-0000-0000-000086810000}"/>
    <cellStyle name="SAPBEXinputData 3 2 10" xfId="44549" xr:uid="{412362DB-A4BB-4682-91E7-E38ABEA66E9E}"/>
    <cellStyle name="SAPBEXinputData 3 2 11" xfId="46738" xr:uid="{955D2849-1D6F-430D-AB08-E1A3150DF17D}"/>
    <cellStyle name="SAPBEXinputData 3 2 12" xfId="49054" xr:uid="{B466426D-5A07-4C6C-9C71-488AC01E6C39}"/>
    <cellStyle name="SAPBEXinputData 3 2 2" xfId="7574" xr:uid="{00000000-0005-0000-0000-000087810000}"/>
    <cellStyle name="SAPBEXinputData 3 2 2 2" xfId="41968" xr:uid="{3E433E3D-A73F-4AFD-BD82-21BBEEBE02C5}"/>
    <cellStyle name="SAPBEXinputData 3 2 2 3" xfId="42404" xr:uid="{28A69F37-ADBF-480E-996B-6E7545482A78}"/>
    <cellStyle name="SAPBEXinputData 3 2 2 4" xfId="44872" xr:uid="{75B8EBE1-E25F-4656-9E25-68DB141D919D}"/>
    <cellStyle name="SAPBEXinputData 3 2 2 5" xfId="46936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6" xr:uid="{8EA8D690-7B22-4B10-B4C3-24A3717CE52C}"/>
    <cellStyle name="SAPBEXinputData 3 2 9" xfId="38970" xr:uid="{9F89D831-B8F2-4163-9D54-2B9D347CEC84}"/>
    <cellStyle name="SAPBEXinputData 3 3" xfId="5966" xr:uid="{00000000-0005-0000-0000-00008D810000}"/>
    <cellStyle name="SAPBEXinputData 3 3 2" xfId="41967" xr:uid="{AE5A4C81-D0DB-41E0-AD91-FAD4F59F0CCA}"/>
    <cellStyle name="SAPBEXinputData 3 3 3" xfId="42403" xr:uid="{4B22EA65-BD18-4984-AE06-B8D081290CFE}"/>
    <cellStyle name="SAPBEXinputData 3 3 4" xfId="44871" xr:uid="{8B8DF16C-F5FE-412B-ACC9-AA78655B7418}"/>
    <cellStyle name="SAPBEXinputData 3 3 5" xfId="46935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5" xr:uid="{F898F241-6F61-49F3-A9BB-8818E7CA56CD}"/>
    <cellStyle name="SAPBEXinputData 4" xfId="934" xr:uid="{00000000-0005-0000-0000-000093810000}"/>
    <cellStyle name="SAPBEXinputData 4 10" xfId="38969" xr:uid="{E8A2B50C-EC9D-4004-A2FF-64C6758BA1D8}"/>
    <cellStyle name="SAPBEXinputData 4 11" xfId="44550" xr:uid="{A21CEA7E-C5B6-4613-8F2B-AAD7F66E21C8}"/>
    <cellStyle name="SAPBEXinputData 4 12" xfId="46739" xr:uid="{1899CADF-8B17-4102-894C-D138584FE7CB}"/>
    <cellStyle name="SAPBEXinputData 4 13" xfId="49055" xr:uid="{4DD8B90B-7D7C-4212-9B3E-8785B8AC4AB3}"/>
    <cellStyle name="SAPBEXinputData 4 2" xfId="1908" xr:uid="{00000000-0005-0000-0000-000094810000}"/>
    <cellStyle name="SAPBEXinputData 4 2 10" xfId="46937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9" xr:uid="{A4CB4AD9-1843-481F-9C50-CE7635F4AB1C}"/>
    <cellStyle name="SAPBEXinputData 4 2 8" xfId="42405" xr:uid="{09B5FBDA-AB25-423E-B843-7201650F9282}"/>
    <cellStyle name="SAPBEXinputData 4 2 9" xfId="44873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7" xr:uid="{284FEC45-6555-4787-B896-2090C2879027}"/>
    <cellStyle name="SAPBEXinputData 5" xfId="935" xr:uid="{00000000-0005-0000-0000-0000A0810000}"/>
    <cellStyle name="SAPBEXinputData 5 10" xfId="43349" xr:uid="{9E0F1A1C-1656-4086-B19C-B2B723110EB7}"/>
    <cellStyle name="SAPBEXinputData 5 11" xfId="45534" xr:uid="{92268A1C-3C30-4EB6-8567-B70A50574AF2}"/>
    <cellStyle name="SAPBEXinputData 5 12" xfId="47856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6" xr:uid="{93EA8029-ACAB-431F-80FA-5CC095F87C16}"/>
    <cellStyle name="SAPBEXinputData 5 9" xfId="38859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8" xr:uid="{943D5D45-5679-4891-B71D-7F47B89B9A9B}"/>
    <cellStyle name="SAPBEXinputData 6 4" xfId="41962" xr:uid="{9DCC52DD-9148-4DAA-94EA-D2D1B4C52734}"/>
    <cellStyle name="SAPBEXinputData 6 5" xfId="43374" xr:uid="{4E50B15A-CB94-41E7-BD1C-051A86A8E571}"/>
    <cellStyle name="SAPBEXinputData 6 6" xfId="45566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8" xr:uid="{17273893-FF98-482A-B595-74D96CFC9AF1}"/>
    <cellStyle name="SAPBEXItemHeader 11" xfId="44685" xr:uid="{2150E793-719F-45C6-8A9A-B9F33A2D0EE4}"/>
    <cellStyle name="SAPBEXItemHeader 2" xfId="4894" xr:uid="{00000000-0005-0000-0000-0000AE810000}"/>
    <cellStyle name="SAPBEXItemHeader 2 10" xfId="45535" xr:uid="{79D76847-28EC-4FAA-963B-1095D438C645}"/>
    <cellStyle name="SAPBEXItemHeader 2 11" xfId="47857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8" xr:uid="{1BB5D5BC-32FC-4355-AAEE-A80BD6871038}"/>
    <cellStyle name="SAPBEXItemHeader 2 9" xfId="43350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1" xr:uid="{03611109-4166-4488-A2F7-63754FBAC57F}"/>
    <cellStyle name="SAPBEXItemHeader 9" xfId="40008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6" xr:uid="{76C2CAE8-21D1-4D49-8F03-32D4DA178650}"/>
    <cellStyle name="SAPBEXresData 10 11" xfId="47662" xr:uid="{6611D410-126E-4B5E-A37E-875204896954}"/>
    <cellStyle name="SAPBEXresData 10 2" xfId="3953" xr:uid="{00000000-0005-0000-0000-0000C7810000}"/>
    <cellStyle name="SAPBEXresData 10 2 10" xfId="46552" xr:uid="{B604A189-7B94-4B71-B50D-6EA11BF76B7B}"/>
    <cellStyle name="SAPBEXresData 10 2 11" xfId="48870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3" xr:uid="{2435522B-6099-4AD5-AF89-54190CC0809F}"/>
    <cellStyle name="SAPBEXresData 10 2 9" xfId="44362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5" xr:uid="{B716896B-2CCF-4CEC-A15F-3B56BFDDAF65}"/>
    <cellStyle name="SAPBEXresData 10 9" xfId="43143" xr:uid="{A0035403-9C59-4FA3-97B9-6FDD91B6D8DD}"/>
    <cellStyle name="SAPBEXresData 11" xfId="3643" xr:uid="{00000000-0005-0000-0000-0000DE810000}"/>
    <cellStyle name="SAPBEXresData 11 10" xfId="45337" xr:uid="{CB90B4AF-61BB-4224-90D3-C3B602831456}"/>
    <cellStyle name="SAPBEXresData 11 11" xfId="47663" xr:uid="{BA676CC3-AC33-4A89-8986-EF4F76CE0E0C}"/>
    <cellStyle name="SAPBEXresData 11 2" xfId="3952" xr:uid="{00000000-0005-0000-0000-0000DF810000}"/>
    <cellStyle name="SAPBEXresData 11 2 10" xfId="46553" xr:uid="{AAE42A6C-D80E-46FB-B3ED-CC0260039C18}"/>
    <cellStyle name="SAPBEXresData 11 2 11" xfId="48871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2" xr:uid="{D4A39650-EC0C-4CC6-97AC-C5EE7363F99C}"/>
    <cellStyle name="SAPBEXresData 11 2 9" xfId="44363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5" xr:uid="{7B16E708-A450-4A49-A240-2D00894F5F71}"/>
    <cellStyle name="SAPBEXresData 11 9" xfId="43144" xr:uid="{01EEAF65-D668-401A-85FC-B51666F39F75}"/>
    <cellStyle name="SAPBEXresData 12" xfId="3644" xr:uid="{00000000-0005-0000-0000-0000F6810000}"/>
    <cellStyle name="SAPBEXresData 12 10" xfId="45338" xr:uid="{F698744E-F502-4845-8CF0-04695A3A70E2}"/>
    <cellStyle name="SAPBEXresData 12 11" xfId="47664" xr:uid="{24808C77-425F-45FC-AD70-2573578D0D8B}"/>
    <cellStyle name="SAPBEXresData 12 2" xfId="3951" xr:uid="{00000000-0005-0000-0000-0000F7810000}"/>
    <cellStyle name="SAPBEXresData 12 2 10" xfId="46554" xr:uid="{9322EEDD-94C7-403E-9628-B95BF64B3579}"/>
    <cellStyle name="SAPBEXresData 12 2 11" xfId="48872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1" xr:uid="{7F38377F-4BA4-4D2B-8F4F-7CB98B7192F9}"/>
    <cellStyle name="SAPBEXresData 12 2 9" xfId="44364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3" xr:uid="{4BC58CFB-2D52-46CC-9B9C-61C1F023E848}"/>
    <cellStyle name="SAPBEXresData 12 9" xfId="43145" xr:uid="{5BEDD46C-0474-4836-A07B-48564C87705B}"/>
    <cellStyle name="SAPBEXresData 13" xfId="3645" xr:uid="{00000000-0005-0000-0000-00000E820000}"/>
    <cellStyle name="SAPBEXresData 13 10" xfId="45339" xr:uid="{A4228781-BEA1-42B2-A527-B845EF761D6B}"/>
    <cellStyle name="SAPBEXresData 13 11" xfId="47665" xr:uid="{AE542E83-3175-4E43-A2E3-E278BD59644E}"/>
    <cellStyle name="SAPBEXresData 13 2" xfId="3950" xr:uid="{00000000-0005-0000-0000-00000F820000}"/>
    <cellStyle name="SAPBEXresData 13 2 10" xfId="46555" xr:uid="{2D74AF7D-921F-4FC7-83F6-9648577C6F4A}"/>
    <cellStyle name="SAPBEXresData 13 2 11" xfId="48873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20" xr:uid="{4253345A-E5D0-452E-B911-48F3A198CEE2}"/>
    <cellStyle name="SAPBEXresData 13 2 9" xfId="44365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4" xr:uid="{B256B2D5-3EF1-487C-BF9F-96A01AABC8CD}"/>
    <cellStyle name="SAPBEXresData 13 9" xfId="43146" xr:uid="{D9A31933-BEB6-4FC4-B339-FC963D978C40}"/>
    <cellStyle name="SAPBEXresData 14" xfId="3646" xr:uid="{00000000-0005-0000-0000-000026820000}"/>
    <cellStyle name="SAPBEXresData 14 10" xfId="45340" xr:uid="{878C1CFD-70B0-42A8-BEFE-4ABCA61FF4C5}"/>
    <cellStyle name="SAPBEXresData 14 11" xfId="47666" xr:uid="{77EF2DCE-F0F1-435A-AE0B-2442E6C5564C}"/>
    <cellStyle name="SAPBEXresData 14 2" xfId="3949" xr:uid="{00000000-0005-0000-0000-000027820000}"/>
    <cellStyle name="SAPBEXresData 14 2 10" xfId="46556" xr:uid="{5E40E6C0-E193-45D0-A328-E36751999FCE}"/>
    <cellStyle name="SAPBEXresData 14 2 11" xfId="48874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9" xr:uid="{1F0C5A03-065B-49C3-8155-771551A13DD8}"/>
    <cellStyle name="SAPBEXresData 14 2 9" xfId="44366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8" xr:uid="{B48AB104-B1F0-4188-BCA9-222B6858D2BC}"/>
    <cellStyle name="SAPBEXresData 14 9" xfId="43147" xr:uid="{CCC97E18-F976-4579-8D2E-77C87A936A00}"/>
    <cellStyle name="SAPBEXresData 15" xfId="3647" xr:uid="{00000000-0005-0000-0000-00003E820000}"/>
    <cellStyle name="SAPBEXresData 15 10" xfId="45341" xr:uid="{7D8DF3ED-5B77-4171-868C-CF7D2E4B255D}"/>
    <cellStyle name="SAPBEXresData 15 11" xfId="47667" xr:uid="{D8B24032-DBCE-45D0-BE89-1135204305E3}"/>
    <cellStyle name="SAPBEXresData 15 2" xfId="3948" xr:uid="{00000000-0005-0000-0000-00003F820000}"/>
    <cellStyle name="SAPBEXresData 15 2 10" xfId="46557" xr:uid="{18A6F0E3-3910-4244-98BA-22C7FF95E2C7}"/>
    <cellStyle name="SAPBEXresData 15 2 11" xfId="48875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8" xr:uid="{D3DC2C33-9596-45CE-9627-F32D0ED55AFE}"/>
    <cellStyle name="SAPBEXresData 15 2 9" xfId="44367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2" xr:uid="{716687DE-A386-49C6-AE56-8914369C4AEB}"/>
    <cellStyle name="SAPBEXresData 15 9" xfId="43148" xr:uid="{B4F9A506-2001-4BD8-B391-A36F998431AE}"/>
    <cellStyle name="SAPBEXresData 16" xfId="3648" xr:uid="{00000000-0005-0000-0000-000056820000}"/>
    <cellStyle name="SAPBEXresData 16 10" xfId="45342" xr:uid="{9BFE8D7D-CB52-4079-B0BC-90A601BBB1BE}"/>
    <cellStyle name="SAPBEXresData 16 11" xfId="47668" xr:uid="{2244E5DF-12CE-4563-80B6-CC2EB3E68D13}"/>
    <cellStyle name="SAPBEXresData 16 2" xfId="3947" xr:uid="{00000000-0005-0000-0000-000057820000}"/>
    <cellStyle name="SAPBEXresData 16 2 10" xfId="46558" xr:uid="{0B1005F0-F1BF-4A59-8ED0-49BC5904DE45}"/>
    <cellStyle name="SAPBEXresData 16 2 11" xfId="48876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7" xr:uid="{A9DEAFE2-4BC4-4D10-8E71-7AE0E9CB13F2}"/>
    <cellStyle name="SAPBEXresData 16 2 9" xfId="44368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3" xr:uid="{0603DCE0-A672-42F4-B81C-6F91D7E881CA}"/>
    <cellStyle name="SAPBEXresData 16 9" xfId="43149" xr:uid="{80F962B6-5A57-4A13-A007-22C3A4BB4E96}"/>
    <cellStyle name="SAPBEXresData 17" xfId="4893" xr:uid="{00000000-0005-0000-0000-00006E820000}"/>
    <cellStyle name="SAPBEXresData 17 10" xfId="45536" xr:uid="{1A624859-0EB1-4E94-AD71-EEA3D563B038}"/>
    <cellStyle name="SAPBEXresData 17 11" xfId="47858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8" xr:uid="{CEB6F657-992A-4033-9420-D3F40FBC6B82}"/>
    <cellStyle name="SAPBEXresData 17 9" xfId="38857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20" xr:uid="{94DA4CEE-B574-4C3E-B23D-A6CFAE81EA6D}"/>
    <cellStyle name="SAPBEXresData 2 15" xfId="40009" xr:uid="{D92140AC-DC94-4152-B18D-5E4A2A2EDE07}"/>
    <cellStyle name="SAPBEXresData 2 16" xfId="43376" xr:uid="{3D4BE435-B077-454E-A2B0-FFB967F55C12}"/>
    <cellStyle name="SAPBEXresData 2 17" xfId="40469" xr:uid="{1542FCB2-F778-4ABC-8890-74482415B3B0}"/>
    <cellStyle name="SAPBEXresData 2 2" xfId="937" xr:uid="{00000000-0005-0000-0000-000085820000}"/>
    <cellStyle name="SAPBEXresData 2 2 10" xfId="42361" xr:uid="{EADB2912-40EB-4FD1-B420-B58C2B515703}"/>
    <cellStyle name="SAPBEXresData 2 2 11" xfId="46894" xr:uid="{B9EA4664-6795-4590-A89D-CB4FFCFFE3AF}"/>
    <cellStyle name="SAPBEXresData 2 2 12" xfId="49197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8" xr:uid="{F2E51514-055B-4923-93F3-3003E241327A}"/>
    <cellStyle name="SAPBEXresData 2 3 11" xfId="38968" xr:uid="{61FFA7C3-44FD-4C11-9D8D-4828B54A98BB}"/>
    <cellStyle name="SAPBEXresData 2 3 12" xfId="46740" xr:uid="{0B669B7C-EBAD-4B96-8C14-201A837CAB00}"/>
    <cellStyle name="SAPBEXresData 2 3 13" xfId="49056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2" xr:uid="{54A0CDEB-AD52-4D72-A271-26C6A4C5537B}"/>
    <cellStyle name="SAPBEXresData 2 4 11" xfId="45537" xr:uid="{C57F4E14-7C2D-43A9-A40A-7A7F59120356}"/>
    <cellStyle name="SAPBEXresData 2 4 12" xfId="47859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9" xr:uid="{21CBCD8C-AED1-4F2F-8CEB-A25C5145F633}"/>
    <cellStyle name="SAPBEXresData 2 4 9" xfId="38138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5" xr:uid="{BCDA06B0-6E36-4407-8E6A-66F899F24F42}"/>
    <cellStyle name="SAPBEXresData 24" xfId="40003" xr:uid="{8ABDB7AF-90D7-4106-BF33-CAF1CB60AAC8}"/>
    <cellStyle name="SAPBEXresData 25" xfId="44481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1" xr:uid="{085EEB5D-2ECC-4927-BC6C-A30C5CA8BB96}"/>
    <cellStyle name="SAPBEXresData 3 12" xfId="43150" xr:uid="{0D0328BD-7CF5-42F3-A17A-53CB8AF7ABC6}"/>
    <cellStyle name="SAPBEXresData 3 13" xfId="45343" xr:uid="{740F906A-22B3-4CFE-BAA2-6A5A2720B6A2}"/>
    <cellStyle name="SAPBEXresData 3 14" xfId="47669" xr:uid="{337A2DF3-8893-4C75-9109-52363170AB4B}"/>
    <cellStyle name="SAPBEXresData 3 2" xfId="939" xr:uid="{00000000-0005-0000-0000-0000C2820000}"/>
    <cellStyle name="SAPBEXresData 3 2 10" xfId="44839" xr:uid="{BB3ED084-EE27-4DDB-8A2B-737913A2F89F}"/>
    <cellStyle name="SAPBEXresData 3 2 11" xfId="46895" xr:uid="{7A6D167A-D66B-48FB-82DA-BC88C2AD45D5}"/>
    <cellStyle name="SAPBEXresData 3 2 12" xfId="49198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2" xr:uid="{9CF8863E-1B80-4184-852A-7EB8A81F6622}"/>
    <cellStyle name="SAPBEXresData 3 3" xfId="3945" xr:uid="{00000000-0005-0000-0000-0000D0820000}"/>
    <cellStyle name="SAPBEXresData 3 3 10" xfId="44552" xr:uid="{97D36074-614D-45FC-97F3-9A0A488730D1}"/>
    <cellStyle name="SAPBEXresData 3 3 11" xfId="46741" xr:uid="{06563E7C-F030-4248-8CDE-E72A49A0013F}"/>
    <cellStyle name="SAPBEXresData 3 3 12" xfId="49057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9" xr:uid="{42FB284C-2F7B-4146-B5E3-B366CCC2D140}"/>
    <cellStyle name="SAPBEXresData 3 3 9" xfId="38967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9" xr:uid="{24ECDE15-9122-4C4B-943B-A0AB9EDC97D2}"/>
    <cellStyle name="SAPBEXresData 3 4 4" xfId="38416" xr:uid="{E565DC60-3976-4EB6-AD4E-6EB190579301}"/>
    <cellStyle name="SAPBEXresData 3 4 5" xfId="44369" xr:uid="{21CA9D39-CE94-4E64-9A6A-CB7342EE5F51}"/>
    <cellStyle name="SAPBEXresData 3 4 6" xfId="46559" xr:uid="{C60F109A-75D1-45B4-933A-7E6725984B91}"/>
    <cellStyle name="SAPBEXresData 3 4 7" xfId="48877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2" xr:uid="{1485776D-97D4-4B2A-9704-EE1D68153246}"/>
    <cellStyle name="SAPBEXresData 4 13" xfId="43151" xr:uid="{863EE422-F6B9-4E57-99A0-093FD6139894}"/>
    <cellStyle name="SAPBEXresData 4 14" xfId="45344" xr:uid="{42C1CC9D-3C4B-493E-BF09-35F216B97153}"/>
    <cellStyle name="SAPBEXresData 4 15" xfId="47670" xr:uid="{1D16748C-8B84-4959-B7CA-11298D25AEF4}"/>
    <cellStyle name="SAPBEXresData 4 2" xfId="3651" xr:uid="{00000000-0005-0000-0000-0000EC820000}"/>
    <cellStyle name="SAPBEXresData 4 2 10" xfId="42363" xr:uid="{4C6A38A5-8000-4235-8E17-9A1DCF0FDDF2}"/>
    <cellStyle name="SAPBEXresData 4 2 11" xfId="46896" xr:uid="{049AB69E-53EA-4C16-BD7E-064E04EFC262}"/>
    <cellStyle name="SAPBEXresData 4 2 12" xfId="49199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3" xr:uid="{D85AFB87-E22E-4969-A079-A88B981EF13A}"/>
    <cellStyle name="SAPBEXresData 4 3" xfId="3944" xr:uid="{00000000-0005-0000-0000-0000FA820000}"/>
    <cellStyle name="SAPBEXresData 4 3 10" xfId="46560" xr:uid="{36E4A64D-FD71-4FCE-ABF2-8928799E2073}"/>
    <cellStyle name="SAPBEXresData 4 3 11" xfId="48878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5" xr:uid="{07C29977-6AED-4303-8D5E-0BAC31AB0BC3}"/>
    <cellStyle name="SAPBEXresData 4 3 9" xfId="44370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10" xr:uid="{C0C3CE6C-D99D-4577-828D-1B6DA04B0BF2}"/>
    <cellStyle name="SAPBEXresData 5 12" xfId="43152" xr:uid="{C3B1B067-E062-4525-B8B9-C481B5F352B9}"/>
    <cellStyle name="SAPBEXresData 5 13" xfId="45345" xr:uid="{3E0DC574-296A-4E97-A501-79E26B82BDF2}"/>
    <cellStyle name="SAPBEXresData 5 14" xfId="47671" xr:uid="{F413B9B8-FA62-49FE-AA28-D4FE1CD59701}"/>
    <cellStyle name="SAPBEXresData 5 2" xfId="3652" xr:uid="{00000000-0005-0000-0000-000015830000}"/>
    <cellStyle name="SAPBEXresData 5 2 10" xfId="44371" xr:uid="{80141C59-457D-4A37-9348-11588AFF4FD1}"/>
    <cellStyle name="SAPBEXresData 5 2 11" xfId="46561" xr:uid="{75269F7F-C4A2-406D-9BEC-8CC33D992007}"/>
    <cellStyle name="SAPBEXresData 5 2 12" xfId="48879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4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6" xr:uid="{7A398FBD-D15D-43A5-9502-5094E6610A7D}"/>
    <cellStyle name="SAPBEXresData 6 11" xfId="47672" xr:uid="{C52046F9-2059-4548-B88C-E5FF69AF285D}"/>
    <cellStyle name="SAPBEXresData 6 2" xfId="3942" xr:uid="{00000000-0005-0000-0000-00003D830000}"/>
    <cellStyle name="SAPBEXresData 6 2 10" xfId="46562" xr:uid="{A7F52E54-7E75-4313-B986-3948151F9ECD}"/>
    <cellStyle name="SAPBEXresData 6 2 11" xfId="48880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3" xr:uid="{4A3772BB-BC0F-4C7A-92D7-794DC538C7F9}"/>
    <cellStyle name="SAPBEXresData 6 2 9" xfId="44372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1" xr:uid="{DA071F50-BDD3-4FB4-AF91-445271C64B08}"/>
    <cellStyle name="SAPBEXresData 6 9" xfId="43153" xr:uid="{2B6A9981-71EC-4480-9D3F-751FC3B8B96E}"/>
    <cellStyle name="SAPBEXresData 7" xfId="3654" xr:uid="{00000000-0005-0000-0000-000054830000}"/>
    <cellStyle name="SAPBEXresData 7 10" xfId="45347" xr:uid="{352FFF18-1354-425E-A113-1F688D75D36A}"/>
    <cellStyle name="SAPBEXresData 7 11" xfId="47673" xr:uid="{4461A3B9-332F-40FD-B1B1-8F4630F51D5A}"/>
    <cellStyle name="SAPBEXresData 7 2" xfId="3941" xr:uid="{00000000-0005-0000-0000-000055830000}"/>
    <cellStyle name="SAPBEXresData 7 2 10" xfId="46563" xr:uid="{0FA9BA45-28FA-45AB-9AE0-88AF34C2B7E8}"/>
    <cellStyle name="SAPBEXresData 7 2 11" xfId="48881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2" xr:uid="{4577B001-5711-48E9-BB86-5AE1CA424877}"/>
    <cellStyle name="SAPBEXresData 7 2 9" xfId="44373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9" xr:uid="{05DF49CE-1BF3-49CF-BAC8-8EED2B8AAA48}"/>
    <cellStyle name="SAPBEXresData 7 9" xfId="43154" xr:uid="{DE24D455-239C-4422-B241-946AB3D9942C}"/>
    <cellStyle name="SAPBEXresData 8" xfId="3655" xr:uid="{00000000-0005-0000-0000-00006C830000}"/>
    <cellStyle name="SAPBEXresData 8 10" xfId="45348" xr:uid="{03BEEBBF-111D-4E93-A258-99B88FDE42A2}"/>
    <cellStyle name="SAPBEXresData 8 11" xfId="47674" xr:uid="{2F649BB1-1625-4C6C-AF73-C558772B1FBE}"/>
    <cellStyle name="SAPBEXresData 8 2" xfId="3940" xr:uid="{00000000-0005-0000-0000-00006D830000}"/>
    <cellStyle name="SAPBEXresData 8 2 10" xfId="46564" xr:uid="{16A11396-F81E-482C-8D58-22BF7B48EE37}"/>
    <cellStyle name="SAPBEXresData 8 2 11" xfId="48882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1" xr:uid="{00581AAE-9E9A-4FDB-B979-043B8E9FD623}"/>
    <cellStyle name="SAPBEXresData 8 2 9" xfId="44374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70" xr:uid="{B67A18C1-2BD9-413B-98EA-A93A9327BBB9}"/>
    <cellStyle name="SAPBEXresData 8 9" xfId="43155" xr:uid="{686DC91B-B9A2-46F6-9DC5-FFE134AA1C87}"/>
    <cellStyle name="SAPBEXresData 9" xfId="3656" xr:uid="{00000000-0005-0000-0000-000084830000}"/>
    <cellStyle name="SAPBEXresData 9 10" xfId="45349" xr:uid="{18F1FC96-7F18-40CD-9501-48B97F6D30DE}"/>
    <cellStyle name="SAPBEXresData 9 11" xfId="47675" xr:uid="{13462746-CDCA-44B1-9A26-DFFFCF5B56FF}"/>
    <cellStyle name="SAPBEXresData 9 2" xfId="3939" xr:uid="{00000000-0005-0000-0000-000085830000}"/>
    <cellStyle name="SAPBEXresData 9 2 10" xfId="46565" xr:uid="{0F13FCDE-198C-4DAE-B7BD-FCBB8CE32420}"/>
    <cellStyle name="SAPBEXresData 9 2 11" xfId="48883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10" xr:uid="{ECC4691D-2F77-49FC-99E9-97344461DA89}"/>
    <cellStyle name="SAPBEXresData 9 2 9" xfId="44375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8" xr:uid="{5DFA8CBF-8C36-4EBF-BF13-4BDB3C1B5D23}"/>
    <cellStyle name="SAPBEXresData 9 9" xfId="43156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50" xr:uid="{3D38795B-75C3-48D1-9F80-408B89EB0A8A}"/>
    <cellStyle name="SAPBEXresDataEmph 10 11" xfId="47676" xr:uid="{4ABC0123-9F1E-48AE-81B5-A43565A66F6A}"/>
    <cellStyle name="SAPBEXresDataEmph 10 2" xfId="3938" xr:uid="{00000000-0005-0000-0000-00009F830000}"/>
    <cellStyle name="SAPBEXresDataEmph 10 2 10" xfId="46566" xr:uid="{513EF9D5-D2CC-4FAA-9CE9-7B52DDAE7FCC}"/>
    <cellStyle name="SAPBEXresDataEmph 10 2 11" xfId="48884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9" xr:uid="{A66F2A20-06A5-4F89-8771-B9294A7EA26A}"/>
    <cellStyle name="SAPBEXresDataEmph 10 2 9" xfId="44376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7" xr:uid="{1BB46193-F4C3-4304-A441-8BE136379656}"/>
    <cellStyle name="SAPBEXresDataEmph 10 9" xfId="43157" xr:uid="{5771FBB8-51E8-4678-9F2A-9EDBE312A743}"/>
    <cellStyle name="SAPBEXresDataEmph 11" xfId="3658" xr:uid="{00000000-0005-0000-0000-0000B6830000}"/>
    <cellStyle name="SAPBEXresDataEmph 11 10" xfId="45351" xr:uid="{DA77E94A-01DE-42E6-A915-E80A464D20F0}"/>
    <cellStyle name="SAPBEXresDataEmph 11 11" xfId="47677" xr:uid="{1503444E-FD66-4A71-863D-D7A0952CC92D}"/>
    <cellStyle name="SAPBEXresDataEmph 11 2" xfId="3937" xr:uid="{00000000-0005-0000-0000-0000B7830000}"/>
    <cellStyle name="SAPBEXresDataEmph 11 2 10" xfId="46567" xr:uid="{46B194B7-9199-4CF8-B5EF-177C13B0DC82}"/>
    <cellStyle name="SAPBEXresDataEmph 11 2 11" xfId="48885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8" xr:uid="{06FAFB2E-A542-4F85-A4E2-BD0D941AB44D}"/>
    <cellStyle name="SAPBEXresDataEmph 11 2 9" xfId="44377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9" xr:uid="{12A6336F-492B-4DF9-A129-A554D0D29614}"/>
    <cellStyle name="SAPBEXresDataEmph 11 9" xfId="43158" xr:uid="{C6D6D558-BDA1-460C-94EF-EF94AF3ADCD0}"/>
    <cellStyle name="SAPBEXresDataEmph 12" xfId="3659" xr:uid="{00000000-0005-0000-0000-0000CE830000}"/>
    <cellStyle name="SAPBEXresDataEmph 12 10" xfId="45352" xr:uid="{FEF42627-5798-480E-B4F1-AFA555195D89}"/>
    <cellStyle name="SAPBEXresDataEmph 12 11" xfId="47678" xr:uid="{B479577C-0953-4750-BE09-72405DCB86C8}"/>
    <cellStyle name="SAPBEXresDataEmph 12 2" xfId="3936" xr:uid="{00000000-0005-0000-0000-0000CF830000}"/>
    <cellStyle name="SAPBEXresDataEmph 12 2 10" xfId="46568" xr:uid="{413FD100-292B-4BCC-AF45-47B79E5A286C}"/>
    <cellStyle name="SAPBEXresDataEmph 12 2 11" xfId="48886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7" xr:uid="{EF9E88D7-5136-47A0-B5EA-9F2FED3516E9}"/>
    <cellStyle name="SAPBEXresDataEmph 12 2 9" xfId="44378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6" xr:uid="{13234BD8-999B-41E1-92B1-8910FC19C257}"/>
    <cellStyle name="SAPBEXresDataEmph 12 9" xfId="43159" xr:uid="{AB829517-7034-4A14-8AE0-1E06A3B47F4A}"/>
    <cellStyle name="SAPBEXresDataEmph 13" xfId="3660" xr:uid="{00000000-0005-0000-0000-0000E6830000}"/>
    <cellStyle name="SAPBEXresDataEmph 13 10" xfId="45353" xr:uid="{D5E2F1FC-C67A-4AA9-91DC-62156865F687}"/>
    <cellStyle name="SAPBEXresDataEmph 13 11" xfId="47679" xr:uid="{0BE24878-6D5A-45D4-91FD-0D28D0738B0B}"/>
    <cellStyle name="SAPBEXresDataEmph 13 2" xfId="3935" xr:uid="{00000000-0005-0000-0000-0000E7830000}"/>
    <cellStyle name="SAPBEXresDataEmph 13 2 10" xfId="46569" xr:uid="{7A4F8BEC-F031-4588-8344-7DE411826D61}"/>
    <cellStyle name="SAPBEXresDataEmph 13 2 11" xfId="48887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6" xr:uid="{95D04093-79B7-424D-B4BD-1F29D5AD39E2}"/>
    <cellStyle name="SAPBEXresDataEmph 13 2 9" xfId="44379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8" xr:uid="{B777CFC0-60D2-4C75-A6C4-5CBCD3655311}"/>
    <cellStyle name="SAPBEXresDataEmph 13 9" xfId="43160" xr:uid="{6371D98F-546D-4E75-9E87-EB2D351B42A6}"/>
    <cellStyle name="SAPBEXresDataEmph 14" xfId="3661" xr:uid="{00000000-0005-0000-0000-0000FE830000}"/>
    <cellStyle name="SAPBEXresDataEmph 14 10" xfId="45354" xr:uid="{6B61AE7E-B18C-4E2A-BCA7-CCEFBD9F2122}"/>
    <cellStyle name="SAPBEXresDataEmph 14 11" xfId="47680" xr:uid="{9DAF9C26-A0DF-4BDF-8702-ADEE8E67BB3A}"/>
    <cellStyle name="SAPBEXresDataEmph 14 2" xfId="3934" xr:uid="{00000000-0005-0000-0000-0000FF830000}"/>
    <cellStyle name="SAPBEXresDataEmph 14 2 10" xfId="46570" xr:uid="{4A37A559-2872-40EE-A7A0-682F82E961AE}"/>
    <cellStyle name="SAPBEXresDataEmph 14 2 11" xfId="48888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5" xr:uid="{5E19264F-B4BC-4890-9EB1-2C962EF730AC}"/>
    <cellStyle name="SAPBEXresDataEmph 14 2 9" xfId="44380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5" xr:uid="{D5737B25-1050-40E1-B277-E5E54E253139}"/>
    <cellStyle name="SAPBEXresDataEmph 14 9" xfId="43161" xr:uid="{4BA2C626-261E-44B5-91DA-3FE83BECF7C0}"/>
    <cellStyle name="SAPBEXresDataEmph 15" xfId="3662" xr:uid="{00000000-0005-0000-0000-000016840000}"/>
    <cellStyle name="SAPBEXresDataEmph 15 10" xfId="45355" xr:uid="{DF5D518A-4E76-43FE-96A6-3B1101A350DA}"/>
    <cellStyle name="SAPBEXresDataEmph 15 11" xfId="47681" xr:uid="{BF5B7B7A-F112-4485-AA22-C9069E5C39B1}"/>
    <cellStyle name="SAPBEXresDataEmph 15 2" xfId="3933" xr:uid="{00000000-0005-0000-0000-000017840000}"/>
    <cellStyle name="SAPBEXresDataEmph 15 2 10" xfId="46571" xr:uid="{A60B8036-41B9-4516-9DD9-491C8154A43D}"/>
    <cellStyle name="SAPBEXresDataEmph 15 2 11" xfId="48889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4" xr:uid="{6588E1B5-DCEE-4E7B-A55D-A5B3A292812D}"/>
    <cellStyle name="SAPBEXresDataEmph 15 2 9" xfId="44381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7" xr:uid="{4E743238-9554-498F-9B73-564C51374D2C}"/>
    <cellStyle name="SAPBEXresDataEmph 15 9" xfId="43162" xr:uid="{A46F7663-905A-4B6B-A13F-69FC6914C989}"/>
    <cellStyle name="SAPBEXresDataEmph 16" xfId="3663" xr:uid="{00000000-0005-0000-0000-00002E840000}"/>
    <cellStyle name="SAPBEXresDataEmph 16 10" xfId="45356" xr:uid="{EC29A749-A794-49C5-91DD-75F6FC5C89C5}"/>
    <cellStyle name="SAPBEXresDataEmph 16 11" xfId="47682" xr:uid="{B86C8B0E-D0AC-4634-85DF-8290A376E79F}"/>
    <cellStyle name="SAPBEXresDataEmph 16 2" xfId="3932" xr:uid="{00000000-0005-0000-0000-00002F840000}"/>
    <cellStyle name="SAPBEXresDataEmph 16 2 10" xfId="46572" xr:uid="{EB48C0BC-34B9-42C0-B16E-58B175AD2100}"/>
    <cellStyle name="SAPBEXresDataEmph 16 2 11" xfId="48890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3" xr:uid="{049927AF-7DD3-4BF9-85B6-A7236BF14F63}"/>
    <cellStyle name="SAPBEXresDataEmph 16 2 9" xfId="44382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7" xr:uid="{9AEA0E34-B37E-4006-AE28-11A17542AEDE}"/>
    <cellStyle name="SAPBEXresDataEmph 16 9" xfId="43163" xr:uid="{A6589A09-22C5-4E74-8419-3F7F707E2AC5}"/>
    <cellStyle name="SAPBEXresDataEmph 17" xfId="4892" xr:uid="{00000000-0005-0000-0000-000046840000}"/>
    <cellStyle name="SAPBEXresDataEmph 17 10" xfId="45538" xr:uid="{8B03BF42-4566-47AA-AC8E-DDB810C2DAF7}"/>
    <cellStyle name="SAPBEXresDataEmph 17 11" xfId="47860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80" xr:uid="{4102C2E9-E8B1-4942-81A8-AFFA9E31FB6E}"/>
    <cellStyle name="SAPBEXresDataEmph 17 9" xfId="38844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9" xr:uid="{A84EF2FC-4404-4493-9476-A56319F77725}"/>
    <cellStyle name="SAPBEXresDataEmph 2 14" xfId="44528" xr:uid="{95306A21-1022-4A28-BD31-9039D18F4C88}"/>
    <cellStyle name="SAPBEXresDataEmph 2 2" xfId="3664" xr:uid="{00000000-0005-0000-0000-00005B840000}"/>
    <cellStyle name="SAPBEXresDataEmph 2 2 10" xfId="41440" xr:uid="{CBB3EAD0-D989-4213-91EF-428472CA4F44}"/>
    <cellStyle name="SAPBEXresDataEmph 2 2 11" xfId="38966" xr:uid="{A2071B7B-5252-48FD-A1DF-6E4CC29CDD67}"/>
    <cellStyle name="SAPBEXresDataEmph 2 2 12" xfId="46742" xr:uid="{747C8B81-643D-45B2-BF69-F8ECFB924494}"/>
    <cellStyle name="SAPBEXresDataEmph 2 2 13" xfId="49058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9" xr:uid="{D039B10C-A1B9-49A5-BD45-B28DBCFCBFD5}"/>
    <cellStyle name="SAPBEXresDataEmph 2 3 11" xfId="47861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1" xr:uid="{E9075539-8C1F-400C-9B98-EDB12AF159A1}"/>
    <cellStyle name="SAPBEXresDataEmph 2 3 9" xfId="38856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4" xr:uid="{9263E7F8-C188-401B-8A60-10012FAB14E1}"/>
    <cellStyle name="SAPBEXresDataEmph 24" xfId="43326" xr:uid="{1BEC50C9-853F-41AB-9A7F-20EE62D57D8F}"/>
    <cellStyle name="SAPBEXresDataEmph 25" xfId="41242" xr:uid="{F31BC22A-24FD-4045-9FE4-FED134763844}"/>
    <cellStyle name="SAPBEXresDataEmph 3" xfId="943" xr:uid="{00000000-0005-0000-0000-000089840000}"/>
    <cellStyle name="SAPBEXresDataEmph 3 10" xfId="40291" xr:uid="{CEF900C8-B117-4509-AAF3-3E4CBC626184}"/>
    <cellStyle name="SAPBEXresDataEmph 3 11" xfId="43164" xr:uid="{1B3C3546-9C0D-4DAC-B8E5-A6DD5C2819CC}"/>
    <cellStyle name="SAPBEXresDataEmph 3 12" xfId="45357" xr:uid="{57AEF763-61FA-4B1C-AC49-61EDF5C4381D}"/>
    <cellStyle name="SAPBEXresDataEmph 3 13" xfId="47683" xr:uid="{6F84B84E-35B5-4AE7-8F02-CE2E81D29E42}"/>
    <cellStyle name="SAPBEXresDataEmph 3 2" xfId="2025" xr:uid="{00000000-0005-0000-0000-00008A840000}"/>
    <cellStyle name="SAPBEXresDataEmph 3 2 10" xfId="38965" xr:uid="{2676104B-50FE-4085-BAB2-EA7F21B1ED06}"/>
    <cellStyle name="SAPBEXresDataEmph 3 2 11" xfId="46743" xr:uid="{660CC325-A695-41FF-A67D-BE1BC2ABC34D}"/>
    <cellStyle name="SAPBEXresDataEmph 3 2 12" xfId="49059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1" xr:uid="{01AB4D69-CBC3-4E41-9ACD-0BACA188F803}"/>
    <cellStyle name="SAPBEXresDataEmph 3 3" xfId="3930" xr:uid="{00000000-0005-0000-0000-000098840000}"/>
    <cellStyle name="SAPBEXresDataEmph 3 3 10" xfId="46573" xr:uid="{803E3855-8726-4F9B-95C6-A1743FA8B903}"/>
    <cellStyle name="SAPBEXresDataEmph 3 3 11" xfId="48891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2" xr:uid="{1C16D2A3-B8E9-410D-AAB4-45108FB2C10F}"/>
    <cellStyle name="SAPBEXresDataEmph 3 3 9" xfId="44383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6" xr:uid="{6943C8A5-DD60-4E62-901F-DC07F8CC30F4}"/>
    <cellStyle name="SAPBEXresDataEmph 4 12" xfId="43165" xr:uid="{B7264818-041D-4B68-9434-538A9DEA245F}"/>
    <cellStyle name="SAPBEXresDataEmph 4 13" xfId="45358" xr:uid="{B7A2ED34-3372-4B5E-B01F-FC63462E3EF2}"/>
    <cellStyle name="SAPBEXresDataEmph 4 14" xfId="47684" xr:uid="{24BAD6F1-6FF9-466E-9E09-8C29F3154FF0}"/>
    <cellStyle name="SAPBEXresDataEmph 4 2" xfId="3666" xr:uid="{00000000-0005-0000-0000-0000AD840000}"/>
    <cellStyle name="SAPBEXresDataEmph 4 2 10" xfId="44384" xr:uid="{C524300D-3BA3-4BF7-BF0F-9079D472CE38}"/>
    <cellStyle name="SAPBEXresDataEmph 4 2 11" xfId="46574" xr:uid="{4BC5019B-04DE-4940-AABB-CB13B9208E7B}"/>
    <cellStyle name="SAPBEXresDataEmph 4 2 12" xfId="48892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1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9" xr:uid="{34AE6CFA-9DFD-4E29-A93F-695A15D6D90D}"/>
    <cellStyle name="SAPBEXresDataEmph 5 11" xfId="47685" xr:uid="{A3DD3B37-D134-4347-AFCE-0E8C5E87EA22}"/>
    <cellStyle name="SAPBEXresDataEmph 5 2" xfId="3928" xr:uid="{00000000-0005-0000-0000-0000D5840000}"/>
    <cellStyle name="SAPBEXresDataEmph 5 2 10" xfId="46575" xr:uid="{1B4D7042-7022-4EC4-886B-02189AA08721}"/>
    <cellStyle name="SAPBEXresDataEmph 5 2 11" xfId="48893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400" xr:uid="{E0055192-0575-4CA2-89FF-47B0E81A8EFE}"/>
    <cellStyle name="SAPBEXresDataEmph 5 2 9" xfId="44385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6" xr:uid="{11B63D8C-57CE-4B5F-88EA-1D5B49A30285}"/>
    <cellStyle name="SAPBEXresDataEmph 5 9" xfId="43166" xr:uid="{D9F4273C-1030-4F71-BE43-6A5A0C8EAD19}"/>
    <cellStyle name="SAPBEXresDataEmph 6" xfId="3668" xr:uid="{00000000-0005-0000-0000-0000EC840000}"/>
    <cellStyle name="SAPBEXresDataEmph 6 10" xfId="45360" xr:uid="{4DF53EA2-0A67-41E3-83A2-157BC3299D7B}"/>
    <cellStyle name="SAPBEXresDataEmph 6 11" xfId="47686" xr:uid="{3C05019A-CBCF-4376-B2FD-462C54B75238}"/>
    <cellStyle name="SAPBEXresDataEmph 6 2" xfId="3927" xr:uid="{00000000-0005-0000-0000-0000ED840000}"/>
    <cellStyle name="SAPBEXresDataEmph 6 2 10" xfId="46576" xr:uid="{086BFFFB-6AF9-4C3A-AE63-859FA47683B7}"/>
    <cellStyle name="SAPBEXresDataEmph 6 2 11" xfId="48894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9" xr:uid="{6C618A62-1215-4C21-AD27-94F3BCE1FF77}"/>
    <cellStyle name="SAPBEXresDataEmph 6 2 9" xfId="44386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8" xr:uid="{8BAFEC63-FAEE-420B-8609-E1481A6DFAAE}"/>
    <cellStyle name="SAPBEXresDataEmph 6 9" xfId="43167" xr:uid="{3B5C4A05-CA7B-4D87-88E8-BD7454FFF4CB}"/>
    <cellStyle name="SAPBEXresDataEmph 7" xfId="3669" xr:uid="{00000000-0005-0000-0000-000004850000}"/>
    <cellStyle name="SAPBEXresDataEmph 7 10" xfId="45361" xr:uid="{265110C2-2AD3-45F7-9197-9C1BF2D0E7BB}"/>
    <cellStyle name="SAPBEXresDataEmph 7 11" xfId="47687" xr:uid="{CB8E50B2-F1BA-4F41-96B0-FDB99B96D1D0}"/>
    <cellStyle name="SAPBEXresDataEmph 7 2" xfId="3926" xr:uid="{00000000-0005-0000-0000-000005850000}"/>
    <cellStyle name="SAPBEXresDataEmph 7 2 10" xfId="46577" xr:uid="{EEC17EC0-553C-44BC-8F0B-03D3614EBE1B}"/>
    <cellStyle name="SAPBEXresDataEmph 7 2 11" xfId="48895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8" xr:uid="{153433A7-E7B4-4938-AD9D-41B883C876CC}"/>
    <cellStyle name="SAPBEXresDataEmph 7 2 9" xfId="44387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4" xr:uid="{F4E0BED3-0738-45B6-927C-D3C236F33C7F}"/>
    <cellStyle name="SAPBEXresDataEmph 7 9" xfId="43168" xr:uid="{97CE413B-1E48-4FFE-9F5D-CCE066948547}"/>
    <cellStyle name="SAPBEXresDataEmph 8" xfId="3670" xr:uid="{00000000-0005-0000-0000-00001C850000}"/>
    <cellStyle name="SAPBEXresDataEmph 8 10" xfId="45362" xr:uid="{5271B040-ABBD-4A59-AFCE-1844265DF23E}"/>
    <cellStyle name="SAPBEXresDataEmph 8 11" xfId="47688" xr:uid="{EE0FAFFF-CA6D-409C-B915-E7F4A976EA0E}"/>
    <cellStyle name="SAPBEXresDataEmph 8 2" xfId="3925" xr:uid="{00000000-0005-0000-0000-00001D850000}"/>
    <cellStyle name="SAPBEXresDataEmph 8 2 10" xfId="46578" xr:uid="{3687750F-E7FB-4421-B92E-B61911506C8E}"/>
    <cellStyle name="SAPBEXresDataEmph 8 2 11" xfId="48896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7" xr:uid="{4CC7767B-216D-4106-8F76-D2B526EE4CD1}"/>
    <cellStyle name="SAPBEXresDataEmph 8 2 9" xfId="44388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7" xr:uid="{C3F61BD0-5344-4EDE-A3A0-1E44B17AE196}"/>
    <cellStyle name="SAPBEXresDataEmph 8 9" xfId="43169" xr:uid="{BA20F6EB-C367-477B-8413-19C8FF01421A}"/>
    <cellStyle name="SAPBEXresDataEmph 9" xfId="3671" xr:uid="{00000000-0005-0000-0000-000034850000}"/>
    <cellStyle name="SAPBEXresDataEmph 9 10" xfId="45363" xr:uid="{42FB159C-F650-46FB-9815-DD933532509C}"/>
    <cellStyle name="SAPBEXresDataEmph 9 11" xfId="47689" xr:uid="{75D4EC3A-633A-4EA2-8E09-1963B03D810A}"/>
    <cellStyle name="SAPBEXresDataEmph 9 2" xfId="3924" xr:uid="{00000000-0005-0000-0000-000035850000}"/>
    <cellStyle name="SAPBEXresDataEmph 9 2 10" xfId="46579" xr:uid="{E2A225F5-1341-49CC-A923-FC0991E67B8E}"/>
    <cellStyle name="SAPBEXresDataEmph 9 2 11" xfId="48897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6" xr:uid="{6B426AB1-1A77-4AAF-AC43-059793A9DDBC}"/>
    <cellStyle name="SAPBEXresDataEmph 9 2 9" xfId="44389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3" xr:uid="{856FC9A0-8174-4C1B-9158-12CB398A2DE6}"/>
    <cellStyle name="SAPBEXresDataEmph 9 9" xfId="43170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4" xr:uid="{03A01451-31B6-4391-B5D9-65D13E0E18E4}"/>
    <cellStyle name="SAPBEXresItem 10 11" xfId="47690" xr:uid="{805E44DF-62B8-45C8-810E-2B180A2F8849}"/>
    <cellStyle name="SAPBEXresItem 10 2" xfId="3923" xr:uid="{00000000-0005-0000-0000-00004F850000}"/>
    <cellStyle name="SAPBEXresItem 10 2 10" xfId="46580" xr:uid="{C7A987FC-47A0-4CF9-B01C-8E64A38A13EA}"/>
    <cellStyle name="SAPBEXresItem 10 2 11" xfId="48898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5" xr:uid="{BCAE51C0-3E9A-4D7E-8EDC-127B0C6FB2D0}"/>
    <cellStyle name="SAPBEXresItem 10 2 9" xfId="44390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2" xr:uid="{77C7E94D-94DC-402B-97B8-B04A0164FBFF}"/>
    <cellStyle name="SAPBEXresItem 10 9" xfId="43171" xr:uid="{ABAF1A07-AAD8-4E5C-9444-2CBFE4986550}"/>
    <cellStyle name="SAPBEXresItem 11" xfId="3673" xr:uid="{00000000-0005-0000-0000-000066850000}"/>
    <cellStyle name="SAPBEXresItem 11 10" xfId="45365" xr:uid="{9D42FB85-A352-45C7-B7F8-9DEAD3940233}"/>
    <cellStyle name="SAPBEXresItem 11 11" xfId="47691" xr:uid="{30AEEB42-6A73-4200-A781-F539AFE3137E}"/>
    <cellStyle name="SAPBEXresItem 11 2" xfId="3922" xr:uid="{00000000-0005-0000-0000-000067850000}"/>
    <cellStyle name="SAPBEXresItem 11 2 10" xfId="46581" xr:uid="{B2C942A5-5973-4578-AC71-1E103A654075}"/>
    <cellStyle name="SAPBEXresItem 11 2 11" xfId="48899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4" xr:uid="{B29D08BF-C9A4-43EC-83ED-FD667B66190C}"/>
    <cellStyle name="SAPBEXresItem 11 2 9" xfId="44391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3" xr:uid="{B3DA395E-A493-4BFB-9BFF-65BE893CA7A2}"/>
    <cellStyle name="SAPBEXresItem 11 9" xfId="43172" xr:uid="{ED1FDB04-4408-43D4-8C2F-9C20F9D326F5}"/>
    <cellStyle name="SAPBEXresItem 12" xfId="3674" xr:uid="{00000000-0005-0000-0000-00007E850000}"/>
    <cellStyle name="SAPBEXresItem 12 10" xfId="45366" xr:uid="{990E7DDA-137D-498B-B4BA-D649DBAA96D9}"/>
    <cellStyle name="SAPBEXresItem 12 11" xfId="47692" xr:uid="{43F15964-5AEE-42D0-A9F4-3EFAECC0323D}"/>
    <cellStyle name="SAPBEXresItem 12 2" xfId="3921" xr:uid="{00000000-0005-0000-0000-00007F850000}"/>
    <cellStyle name="SAPBEXresItem 12 2 10" xfId="46582" xr:uid="{6B753A8A-5DBB-48FB-AB6B-8C12C0B993FF}"/>
    <cellStyle name="SAPBEXresItem 12 2 11" xfId="48900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3" xr:uid="{C8E2562F-6B0A-47FA-BE11-0B4169F26B62}"/>
    <cellStyle name="SAPBEXresItem 12 2 9" xfId="44392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1" xr:uid="{6753FF1D-D8DB-4B6A-AE32-329C7042F77D}"/>
    <cellStyle name="SAPBEXresItem 12 9" xfId="43173" xr:uid="{A9F7AA0D-CD32-4056-9B95-0501D1B58E0C}"/>
    <cellStyle name="SAPBEXresItem 13" xfId="3675" xr:uid="{00000000-0005-0000-0000-000096850000}"/>
    <cellStyle name="SAPBEXresItem 13 10" xfId="45367" xr:uid="{91DBC7E3-2BBE-47F8-B7EF-F291FE054F2C}"/>
    <cellStyle name="SAPBEXresItem 13 11" xfId="47693" xr:uid="{C7A0C2AF-A620-4327-96C4-5F3361447386}"/>
    <cellStyle name="SAPBEXresItem 13 2" xfId="3920" xr:uid="{00000000-0005-0000-0000-000097850000}"/>
    <cellStyle name="SAPBEXresItem 13 2 10" xfId="46583" xr:uid="{0EC52534-B778-4089-8B45-9B096907AE4A}"/>
    <cellStyle name="SAPBEXresItem 13 2 11" xfId="48901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2" xr:uid="{F3224462-8794-46E8-BBE2-9E36D7DE0FA1}"/>
    <cellStyle name="SAPBEXresItem 13 2 9" xfId="44393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6" xr:uid="{B437A9ED-0E30-459D-A936-CA773642256C}"/>
    <cellStyle name="SAPBEXresItem 13 9" xfId="43174" xr:uid="{3404A64C-2574-460C-B49D-81D2AECA3AD1}"/>
    <cellStyle name="SAPBEXresItem 14" xfId="3676" xr:uid="{00000000-0005-0000-0000-0000AE850000}"/>
    <cellStyle name="SAPBEXresItem 14 10" xfId="45368" xr:uid="{125FD603-FC88-4F97-B2DD-1EEE6D79CF2C}"/>
    <cellStyle name="SAPBEXresItem 14 11" xfId="47694" xr:uid="{77DC37C4-E86C-485F-B2FD-3BFFDB41BB9D}"/>
    <cellStyle name="SAPBEXresItem 14 2" xfId="3919" xr:uid="{00000000-0005-0000-0000-0000AF850000}"/>
    <cellStyle name="SAPBEXresItem 14 2 10" xfId="46584" xr:uid="{17A3EF55-CADF-4E80-80A5-FF6BA63DA5D2}"/>
    <cellStyle name="SAPBEXresItem 14 2 11" xfId="48902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1" xr:uid="{F9A3F94D-1CCA-4A0E-80EF-5508F806AEDE}"/>
    <cellStyle name="SAPBEXresItem 14 2 9" xfId="44394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6" xr:uid="{A3CC7053-CF27-4982-A6ED-EB8AC6B78D05}"/>
    <cellStyle name="SAPBEXresItem 14 9" xfId="43175" xr:uid="{124F2574-8800-488A-8593-52AFEACBA1E4}"/>
    <cellStyle name="SAPBEXresItem 15" xfId="3677" xr:uid="{00000000-0005-0000-0000-0000C6850000}"/>
    <cellStyle name="SAPBEXresItem 15 10" xfId="45369" xr:uid="{10F60DB1-FD05-49ED-9526-D17380D62D9E}"/>
    <cellStyle name="SAPBEXresItem 15 11" xfId="47695" xr:uid="{4F352279-C807-41E3-BF29-A743C0039602}"/>
    <cellStyle name="SAPBEXresItem 15 2" xfId="3918" xr:uid="{00000000-0005-0000-0000-0000C7850000}"/>
    <cellStyle name="SAPBEXresItem 15 2 10" xfId="46585" xr:uid="{10C0E3D9-8482-48EC-9226-632D9A063570}"/>
    <cellStyle name="SAPBEXresItem 15 2 11" xfId="48903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90" xr:uid="{4F51BB8C-F40B-488D-AD23-8CD16AF7EA29}"/>
    <cellStyle name="SAPBEXresItem 15 2 9" xfId="44395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10" xr:uid="{E01948BF-34A4-4266-A1A5-7597AC119139}"/>
    <cellStyle name="SAPBEXresItem 15 9" xfId="43176" xr:uid="{C25F967D-5A90-42BD-8DC0-CF0E30CCD0AC}"/>
    <cellStyle name="SAPBEXresItem 16" xfId="3678" xr:uid="{00000000-0005-0000-0000-0000DE850000}"/>
    <cellStyle name="SAPBEXresItem 16 10" xfId="47696" xr:uid="{35C894FB-C43F-4164-953D-DC18DDBF7BA2}"/>
    <cellStyle name="SAPBEXresItem 16 2" xfId="3917" xr:uid="{00000000-0005-0000-0000-0000DF850000}"/>
    <cellStyle name="SAPBEXresItem 16 2 10" xfId="46586" xr:uid="{262B3F55-40AA-4275-A00E-54255BBB1C8E}"/>
    <cellStyle name="SAPBEXresItem 16 2 11" xfId="48904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9" xr:uid="{3422B146-C305-4F7C-914F-510CA159E582}"/>
    <cellStyle name="SAPBEXresItem 16 2 9" xfId="44396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9" xr:uid="{36DD6012-35B2-4FB6-B196-A24B9FD4253C}"/>
    <cellStyle name="SAPBEXresItem 16 9" xfId="45370" xr:uid="{5C416A90-685B-48FD-BF41-FDABCBCFFD18}"/>
    <cellStyle name="SAPBEXresItem 17" xfId="4891" xr:uid="{00000000-0005-0000-0000-0000F6850000}"/>
    <cellStyle name="SAPBEXresItem 17 10" xfId="45540" xr:uid="{5A438D3E-7972-42BF-B312-23306157688C}"/>
    <cellStyle name="SAPBEXresItem 17 11" xfId="47862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2" xr:uid="{F5714D1C-286A-4CAC-A434-1E49052B643A}"/>
    <cellStyle name="SAPBEXresItem 17 9" xfId="38855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8" xr:uid="{EE6C4C32-8A22-45D0-9B1B-F88562D91A16}"/>
    <cellStyle name="SAPBEXresItem 2 15" xfId="40011" xr:uid="{020466C0-FB4C-404B-B181-D1A235448669}"/>
    <cellStyle name="SAPBEXresItem 2 16" xfId="43325" xr:uid="{AD955DDB-D3AF-4AA3-AE09-8CD586E05C0B}"/>
    <cellStyle name="SAPBEXresItem 2 17" xfId="43393" xr:uid="{6C42156E-598F-428C-944F-9B39FECC0F27}"/>
    <cellStyle name="SAPBEXresItem 2 2" xfId="946" xr:uid="{00000000-0005-0000-0000-00000D860000}"/>
    <cellStyle name="SAPBEXresItem 2 2 10" xfId="42364" xr:uid="{211A29AB-BF57-44BE-A146-C8E498D673A7}"/>
    <cellStyle name="SAPBEXresItem 2 2 11" xfId="46897" xr:uid="{3F487ADF-5DB3-499A-ADAB-B14BBE810BD6}"/>
    <cellStyle name="SAPBEXresItem 2 2 12" xfId="49200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2" xr:uid="{AF5F6D62-B4CF-4919-98F4-BCCD4F1C77FA}"/>
    <cellStyle name="SAPBEXresItem 2 3 11" xfId="38964" xr:uid="{2545946B-7533-4783-A634-573E102AE118}"/>
    <cellStyle name="SAPBEXresItem 2 3 12" xfId="46744" xr:uid="{7086EAC5-96EE-4B24-9CA5-FD2EC0F27D1F}"/>
    <cellStyle name="SAPBEXresItem 2 3 13" xfId="49060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6" xr:uid="{1D3F07A5-9FA5-410B-9DF9-BCD51908C8FA}"/>
    <cellStyle name="SAPBEXresItem 2 4 11" xfId="45541" xr:uid="{C2A1ED20-9CEF-4FCC-837D-DD758C378A77}"/>
    <cellStyle name="SAPBEXresItem 2 4 12" xfId="47863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3" xr:uid="{A255A230-DE97-4E18-8151-3DBA006CD019}"/>
    <cellStyle name="SAPBEXresItem 2 4 9" xfId="38854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3" xr:uid="{89C2B304-EF38-4CEB-936D-A94A37593BC8}"/>
    <cellStyle name="SAPBEXresItem 24" xfId="44529" xr:uid="{3549889F-D305-4D63-BBA8-FBB4E315FA9E}"/>
    <cellStyle name="SAPBEXresItem 25" xfId="41243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4" xr:uid="{58F81F10-4044-4C5B-935B-237D99B03F66}"/>
    <cellStyle name="SAPBEXresItem 3 12" xfId="43178" xr:uid="{65EDB8FD-34A2-4FF1-B276-62AAEA76E8EE}"/>
    <cellStyle name="SAPBEXresItem 3 13" xfId="45371" xr:uid="{49DA20B4-CD40-4D93-AF5C-3419307CF2B1}"/>
    <cellStyle name="SAPBEXresItem 3 14" xfId="47697" xr:uid="{40FB10F1-7844-4070-9F8F-4F06EAD8A254}"/>
    <cellStyle name="SAPBEXresItem 3 2" xfId="948" xr:uid="{00000000-0005-0000-0000-00004A860000}"/>
    <cellStyle name="SAPBEXresItem 3 2 10" xfId="44841" xr:uid="{CB81D11F-82A2-40C0-B48A-73256EFF542E}"/>
    <cellStyle name="SAPBEXresItem 3 2 11" xfId="46898" xr:uid="{80A72FE3-C020-4411-A811-4188B99DA67D}"/>
    <cellStyle name="SAPBEXresItem 3 2 12" xfId="49201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5" xr:uid="{EC53F90D-0CD9-47FC-AE54-6890B25A7323}"/>
    <cellStyle name="SAPBEXresItem 3 3" xfId="3915" xr:uid="{00000000-0005-0000-0000-000058860000}"/>
    <cellStyle name="SAPBEXresItem 3 3 10" xfId="44556" xr:uid="{16944167-DE2A-4F7E-9434-CB66AD5CC4CE}"/>
    <cellStyle name="SAPBEXresItem 3 3 11" xfId="46745" xr:uid="{3269EE2D-0D5F-4AC0-88F5-1970C073F0FF}"/>
    <cellStyle name="SAPBEXresItem 3 3 12" xfId="49061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3" xr:uid="{A2409306-AA98-4E09-89CE-1335EFCCF2B3}"/>
    <cellStyle name="SAPBEXresItem 3 3 9" xfId="38963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6" xr:uid="{297D50BF-6DCD-4409-80B5-58BDE5B3D753}"/>
    <cellStyle name="SAPBEXresItem 3 4 4" xfId="38388" xr:uid="{3FDCF88F-2F34-4D59-87FE-E8EC2DD95A35}"/>
    <cellStyle name="SAPBEXresItem 3 4 5" xfId="44397" xr:uid="{CF421803-5A4D-498D-8CAF-1239E2C5857C}"/>
    <cellStyle name="SAPBEXresItem 3 4 6" xfId="46587" xr:uid="{A7929154-1370-47C5-8193-88FE345C2908}"/>
    <cellStyle name="SAPBEXresItem 3 4 7" xfId="48905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4" xr:uid="{81FE6D61-2580-4C74-A06F-0E2F7C498EF9}"/>
    <cellStyle name="SAPBEXresItem 4 13" xfId="43179" xr:uid="{C99D54C6-1D96-4DE4-BAB3-6A5AFA20AD36}"/>
    <cellStyle name="SAPBEXresItem 4 14" xfId="45372" xr:uid="{0BE062CC-CEA0-4CFE-9023-EF08B4B7E28C}"/>
    <cellStyle name="SAPBEXresItem 4 15" xfId="47698" xr:uid="{8FC36DF2-D164-47A6-9A74-ED195F2160AC}"/>
    <cellStyle name="SAPBEXresItem 4 2" xfId="3681" xr:uid="{00000000-0005-0000-0000-000074860000}"/>
    <cellStyle name="SAPBEXresItem 4 2 10" xfId="42366" xr:uid="{0275A7B9-5FB2-421E-A4CC-6B3399C3F976}"/>
    <cellStyle name="SAPBEXresItem 4 2 11" xfId="46899" xr:uid="{4AB1C46D-F81E-4F22-808B-B7AC33DA6F6A}"/>
    <cellStyle name="SAPBEXresItem 4 2 12" xfId="49202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6" xr:uid="{F10FA5F0-521C-4A76-81F6-C32591F16BD4}"/>
    <cellStyle name="SAPBEXresItem 4 3" xfId="3914" xr:uid="{00000000-0005-0000-0000-000082860000}"/>
    <cellStyle name="SAPBEXresItem 4 3 10" xfId="46588" xr:uid="{55E5620A-6022-4EB0-AEBD-A67E91C50AE0}"/>
    <cellStyle name="SAPBEXresItem 4 3 11" xfId="48906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7" xr:uid="{1E5EC214-3DBF-494A-AD77-85B110EBACAF}"/>
    <cellStyle name="SAPBEXresItem 4 3 9" xfId="44398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2" xr:uid="{96D1FC7F-9DAA-4478-A86D-3A970C45E0B6}"/>
    <cellStyle name="SAPBEXresItem 5 12" xfId="43180" xr:uid="{32BD5BCE-404F-4EFD-899E-5DAF5CFC5300}"/>
    <cellStyle name="SAPBEXresItem 5 13" xfId="45373" xr:uid="{5D8680DF-D133-4CC5-9732-18EDD7E8BA76}"/>
    <cellStyle name="SAPBEXresItem 5 14" xfId="47699" xr:uid="{E6C06232-B97D-4DE9-A025-9D1293E09036}"/>
    <cellStyle name="SAPBEXresItem 5 2" xfId="3682" xr:uid="{00000000-0005-0000-0000-00009D860000}"/>
    <cellStyle name="SAPBEXresItem 5 2 10" xfId="44399" xr:uid="{488F46D5-965E-4659-8BD6-E8A86E3C5392}"/>
    <cellStyle name="SAPBEXresItem 5 2 11" xfId="46589" xr:uid="{E58F8BDC-AF96-4E3F-8F80-74904509B10F}"/>
    <cellStyle name="SAPBEXresItem 5 2 12" xfId="48907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6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4" xr:uid="{8155A1D2-1477-46A7-B0E3-45C7FF22F6B2}"/>
    <cellStyle name="SAPBEXresItem 6 11" xfId="47700" xr:uid="{F38A4B30-D072-4B8D-B077-1495C4941F7E}"/>
    <cellStyle name="SAPBEXresItem 6 2" xfId="3912" xr:uid="{00000000-0005-0000-0000-0000C5860000}"/>
    <cellStyle name="SAPBEXresItem 6 2 10" xfId="46590" xr:uid="{86FDA132-F169-42F4-9DEC-D6B582BB6BDA}"/>
    <cellStyle name="SAPBEXresItem 6 2 11" xfId="48908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5" xr:uid="{D2DADE18-2CE4-48E5-B29F-1841A0486D38}"/>
    <cellStyle name="SAPBEXresItem 6 2 9" xfId="44400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1" xr:uid="{3B42DA92-CE4D-490C-A749-228EA6535D54}"/>
    <cellStyle name="SAPBEXresItem 6 9" xfId="43181" xr:uid="{AB5F70A4-55CF-440A-A552-9098B6006FBE}"/>
    <cellStyle name="SAPBEXresItem 7" xfId="3684" xr:uid="{00000000-0005-0000-0000-0000DC860000}"/>
    <cellStyle name="SAPBEXresItem 7 10" xfId="45375" xr:uid="{F9C1CF0C-DF1C-44BC-A859-9C6E94FB0D72}"/>
    <cellStyle name="SAPBEXresItem 7 11" xfId="47701" xr:uid="{F2FF23D7-D436-46AE-B43E-FDFFF97D5AC2}"/>
    <cellStyle name="SAPBEXresItem 7 2" xfId="3911" xr:uid="{00000000-0005-0000-0000-0000DD860000}"/>
    <cellStyle name="SAPBEXresItem 7 2 10" xfId="46591" xr:uid="{D9383F03-5244-4924-B7E6-7D89BB7F9CCD}"/>
    <cellStyle name="SAPBEXresItem 7 2 11" xfId="48909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4" xr:uid="{6153F392-BF59-4164-9C9B-F22D9E55EB44}"/>
    <cellStyle name="SAPBEXresItem 7 2 9" xfId="44401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4" xr:uid="{44054B96-5C3F-4B8F-9BA0-DAC08FD3528A}"/>
    <cellStyle name="SAPBEXresItem 7 9" xfId="43182" xr:uid="{8D4060F4-8E7B-4D79-B010-5E4B6676F9BE}"/>
    <cellStyle name="SAPBEXresItem 8" xfId="3685" xr:uid="{00000000-0005-0000-0000-0000F4860000}"/>
    <cellStyle name="SAPBEXresItem 8 10" xfId="45376" xr:uid="{7F2CCAE0-0FDC-4FA8-845E-975FBA2AB17F}"/>
    <cellStyle name="SAPBEXresItem 8 11" xfId="47702" xr:uid="{509E002A-9D84-4255-A073-4C128F7FE98B}"/>
    <cellStyle name="SAPBEXresItem 8 2" xfId="3910" xr:uid="{00000000-0005-0000-0000-0000F5860000}"/>
    <cellStyle name="SAPBEXresItem 8 2 10" xfId="46592" xr:uid="{AEE2FAF6-3D3B-4295-8A5A-DD37AA45400B}"/>
    <cellStyle name="SAPBEXresItem 8 2 11" xfId="48910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3" xr:uid="{8C3A1879-7BDF-4BC6-8473-8BCBE730BF62}"/>
    <cellStyle name="SAPBEXresItem 8 2 9" xfId="44402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5" xr:uid="{0C38CF66-85B5-40F4-AF5F-B6AA76DF772E}"/>
    <cellStyle name="SAPBEXresItem 8 9" xfId="43183" xr:uid="{856ACEBC-4110-44E6-9C8A-9B591781726E}"/>
    <cellStyle name="SAPBEXresItem 9" xfId="3686" xr:uid="{00000000-0005-0000-0000-00000C870000}"/>
    <cellStyle name="SAPBEXresItem 9 10" xfId="45377" xr:uid="{4BF00835-9A53-4D0B-A9E1-76FDD9D43BA4}"/>
    <cellStyle name="SAPBEXresItem 9 11" xfId="47703" xr:uid="{76781FC6-8BB1-4ABC-AC5F-2CCD782972DE}"/>
    <cellStyle name="SAPBEXresItem 9 2" xfId="3909" xr:uid="{00000000-0005-0000-0000-00000D870000}"/>
    <cellStyle name="SAPBEXresItem 9 2 10" xfId="46593" xr:uid="{B04F63C7-4234-4C3D-BE43-EF2C1BF64E1F}"/>
    <cellStyle name="SAPBEXresItem 9 2 11" xfId="48911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2" xr:uid="{77FB0F72-B95E-4EBD-A226-932F8209B2BE}"/>
    <cellStyle name="SAPBEXresItem 9 2 9" xfId="44403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3" xr:uid="{075F86B6-C115-49DB-9620-54243CE77E2B}"/>
    <cellStyle name="SAPBEXresItem 9 9" xfId="43184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8" xr:uid="{BF268862-585F-4480-8051-0941F1C2EDAD}"/>
    <cellStyle name="SAPBEXresItemX 10 11" xfId="47704" xr:uid="{4F9B81CC-9511-44FF-98A8-82F3F6D1828E}"/>
    <cellStyle name="SAPBEXresItemX 10 2" xfId="3908" xr:uid="{00000000-0005-0000-0000-000027870000}"/>
    <cellStyle name="SAPBEXresItemX 10 2 10" xfId="46594" xr:uid="{6D737389-AEB7-4B97-9079-7FA99259895D}"/>
    <cellStyle name="SAPBEXresItemX 10 2 11" xfId="48912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1" xr:uid="{F14E3265-4AF9-41AB-9689-7A67A9B92EEB}"/>
    <cellStyle name="SAPBEXresItemX 10 2 9" xfId="44404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1" xr:uid="{3B42E5B8-C1F7-41CC-96F0-BA50A6FA36EA}"/>
    <cellStyle name="SAPBEXresItemX 10 9" xfId="43185" xr:uid="{526A1A53-E84A-45C2-A141-206282E27919}"/>
    <cellStyle name="SAPBEXresItemX 11" xfId="3688" xr:uid="{00000000-0005-0000-0000-00003E870000}"/>
    <cellStyle name="SAPBEXresItemX 11 10" xfId="45379" xr:uid="{5688C6D7-40A9-41EB-9FF2-7ECDFD8AFC7B}"/>
    <cellStyle name="SAPBEXresItemX 11 11" xfId="47705" xr:uid="{7F654805-C104-4F54-94FC-BD5E36F075DC}"/>
    <cellStyle name="SAPBEXresItemX 11 2" xfId="3907" xr:uid="{00000000-0005-0000-0000-00003F870000}"/>
    <cellStyle name="SAPBEXresItemX 11 2 10" xfId="46595" xr:uid="{8A4BC7CF-96DE-48AE-AC12-81B4F548F911}"/>
    <cellStyle name="SAPBEXresItemX 11 2 11" xfId="48913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80" xr:uid="{6E0559FF-D12C-424F-9389-A54AEFD32317}"/>
    <cellStyle name="SAPBEXresItemX 11 2 9" xfId="44405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2" xr:uid="{9127DFE4-8D88-460A-9220-A5FC2228C682}"/>
    <cellStyle name="SAPBEXresItemX 11 9" xfId="43186" xr:uid="{440A3A6B-A5DA-45B5-BAD5-F9997EFBA8FD}"/>
    <cellStyle name="SAPBEXresItemX 12" xfId="3689" xr:uid="{00000000-0005-0000-0000-000056870000}"/>
    <cellStyle name="SAPBEXresItemX 12 10" xfId="45380" xr:uid="{99B549FA-2CE7-41EC-B240-5E46F998AA4F}"/>
    <cellStyle name="SAPBEXresItemX 12 11" xfId="47706" xr:uid="{9512121F-9B3B-4948-B1C6-3BFDD8EF3429}"/>
    <cellStyle name="SAPBEXresItemX 12 2" xfId="3906" xr:uid="{00000000-0005-0000-0000-000057870000}"/>
    <cellStyle name="SAPBEXresItemX 12 2 10" xfId="46596" xr:uid="{9D5C289F-EB30-4F17-8A2B-27AF17AE506C}"/>
    <cellStyle name="SAPBEXresItemX 12 2 11" xfId="48914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9" xr:uid="{78B42C79-4DC9-4426-A417-B6C09ABB4DEE}"/>
    <cellStyle name="SAPBEXresItemX 12 2 9" xfId="44406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4" xr:uid="{E2F6BA20-35CF-4973-AC9B-A98B1E32B6F5}"/>
    <cellStyle name="SAPBEXresItemX 12 9" xfId="43187" xr:uid="{8E06BFE0-E66A-4B1F-8A36-573360092AE4}"/>
    <cellStyle name="SAPBEXresItemX 13" xfId="3690" xr:uid="{00000000-0005-0000-0000-00006E870000}"/>
    <cellStyle name="SAPBEXresItemX 13 10" xfId="45381" xr:uid="{C7CDB0F1-0D18-4F2E-9E49-90E16FF4F464}"/>
    <cellStyle name="SAPBEXresItemX 13 11" xfId="47707" xr:uid="{C9AC9A1B-B20B-4C05-8643-8055D8622E61}"/>
    <cellStyle name="SAPBEXresItemX 13 2" xfId="3905" xr:uid="{00000000-0005-0000-0000-00006F870000}"/>
    <cellStyle name="SAPBEXresItemX 13 2 10" xfId="46597" xr:uid="{BD90D66B-21DF-44CE-9B75-DFA11E2D6C94}"/>
    <cellStyle name="SAPBEXresItemX 13 2 11" xfId="48915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8" xr:uid="{3BB73129-4919-408C-9420-141B5DEA6D8E}"/>
    <cellStyle name="SAPBEXresItemX 13 2 9" xfId="44407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3" xr:uid="{168B5FA6-C734-43AE-9DB5-EB8D3C7F13BE}"/>
    <cellStyle name="SAPBEXresItemX 13 9" xfId="43188" xr:uid="{F0132530-50F3-42B7-AC72-72568A2DBB19}"/>
    <cellStyle name="SAPBEXresItemX 14" xfId="3691" xr:uid="{00000000-0005-0000-0000-000086870000}"/>
    <cellStyle name="SAPBEXresItemX 14 10" xfId="45382" xr:uid="{17AFD2CB-9032-4B1B-8976-5F74A5BFD072}"/>
    <cellStyle name="SAPBEXresItemX 14 11" xfId="47708" xr:uid="{F88B2D54-E337-4668-A392-D95A31CA809A}"/>
    <cellStyle name="SAPBEXresItemX 14 2" xfId="3904" xr:uid="{00000000-0005-0000-0000-000087870000}"/>
    <cellStyle name="SAPBEXresItemX 14 2 10" xfId="46598" xr:uid="{C0E36E03-B38B-4B08-8E23-2FDA01C04212}"/>
    <cellStyle name="SAPBEXresItemX 14 2 11" xfId="48916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7" xr:uid="{9B3F4B2E-1CCD-4CDA-ADF1-EDC63BC2C017}"/>
    <cellStyle name="SAPBEXresItemX 14 2 9" xfId="44408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9" xr:uid="{ABDE83FA-0B47-4633-B886-674D60136E6D}"/>
    <cellStyle name="SAPBEXresItemX 14 9" xfId="43189" xr:uid="{53BEA78A-E57B-404C-B954-10C9B85A82AA}"/>
    <cellStyle name="SAPBEXresItemX 15" xfId="3692" xr:uid="{00000000-0005-0000-0000-00009E870000}"/>
    <cellStyle name="SAPBEXresItemX 15 10" xfId="45383" xr:uid="{362148BA-A8B0-4124-83B2-C375C6AFE9AC}"/>
    <cellStyle name="SAPBEXresItemX 15 11" xfId="47709" xr:uid="{03CCD908-FA19-4C87-95D1-44B56E70DBE6}"/>
    <cellStyle name="SAPBEXresItemX 15 2" xfId="3903" xr:uid="{00000000-0005-0000-0000-00009F870000}"/>
    <cellStyle name="SAPBEXresItemX 15 2 10" xfId="46599" xr:uid="{CE5C25D4-DD5B-47C6-A54B-28071B9A0850}"/>
    <cellStyle name="SAPBEXresItemX 15 2 11" xfId="48917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6" xr:uid="{D9E049B1-3753-4A39-BFCD-89DC60A0AD59}"/>
    <cellStyle name="SAPBEXresItemX 15 2 9" xfId="44409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500" xr:uid="{BFC6E217-E17B-4DBE-8977-045CCC6DD083}"/>
    <cellStyle name="SAPBEXresItemX 15 9" xfId="43190" xr:uid="{559AA835-F977-4D02-A4C7-643B4084B58F}"/>
    <cellStyle name="SAPBEXresItemX 16" xfId="4890" xr:uid="{00000000-0005-0000-0000-0000B6870000}"/>
    <cellStyle name="SAPBEXresItemX 16 10" xfId="45542" xr:uid="{B82D9702-2AE0-4EE4-A816-841B66889D3B}"/>
    <cellStyle name="SAPBEXresItemX 16 11" xfId="47864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4" xr:uid="{0D6717B7-6400-42CC-BCC2-6E687418A539}"/>
    <cellStyle name="SAPBEXresItemX 16 9" xfId="38853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7" xr:uid="{EFF0DAEE-AC08-4C99-9ED4-55B1299BEE1A}"/>
    <cellStyle name="SAPBEXresItemX 2 15" xfId="40012" xr:uid="{09F74117-5136-4C63-9076-235416888F6D}"/>
    <cellStyle name="SAPBEXresItemX 2 16" xfId="44817" xr:uid="{D60FE208-631A-4F35-8BA4-8EF79235E5F5}"/>
    <cellStyle name="SAPBEXresItemX 2 17" xfId="43394" xr:uid="{72B6272E-FF37-4810-85F9-4CE5E7910F1D}"/>
    <cellStyle name="SAPBEXresItemX 2 2" xfId="952" xr:uid="{00000000-0005-0000-0000-0000CF870000}"/>
    <cellStyle name="SAPBEXresItemX 2 2 10" xfId="42367" xr:uid="{254583FB-4ED5-4192-A931-B37E6B7A4783}"/>
    <cellStyle name="SAPBEXresItemX 2 2 11" xfId="46900" xr:uid="{1CD24B1B-4018-4098-AC06-EB69025F3883}"/>
    <cellStyle name="SAPBEXresItemX 2 2 12" xfId="49203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4" xr:uid="{51305953-26DF-48CF-89E9-049AB1F90C92}"/>
    <cellStyle name="SAPBEXresItemX 2 3 11" xfId="38962" xr:uid="{48C20DCD-2F62-4C92-A231-2AE89E25CBDE}"/>
    <cellStyle name="SAPBEXresItemX 2 3 12" xfId="46746" xr:uid="{5BB8801E-5F89-45CC-AF6A-1AD26A3D3678}"/>
    <cellStyle name="SAPBEXresItemX 2 3 13" xfId="49062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8" xr:uid="{51FAF260-16A0-4829-A8BD-D9095DFF3436}"/>
    <cellStyle name="SAPBEXresItemX 2 4 11" xfId="45543" xr:uid="{57B45C96-4329-45A9-BC77-FA40AEBF0103}"/>
    <cellStyle name="SAPBEXresItemX 2 4 12" xfId="47865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5" xr:uid="{4304E4F0-6CC4-4A6C-BDE7-5D1988237D71}"/>
    <cellStyle name="SAPBEXresItemX 2 4 9" xfId="38852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2" xr:uid="{C9BE544D-B7CB-451E-8DD6-9575C344842A}"/>
    <cellStyle name="SAPBEXresItemX 23" xfId="41139" xr:uid="{91AD6745-522A-4E24-8641-E3A40683AE81}"/>
    <cellStyle name="SAPBEXresItemX 24" xfId="40109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2" xr:uid="{F6DE09CC-14A3-4C2B-96B0-94FAA9D799FC}"/>
    <cellStyle name="SAPBEXresItemX 3 12" xfId="43191" xr:uid="{2E1527E0-F535-4B1D-98B4-B8F6B4354C87}"/>
    <cellStyle name="SAPBEXresItemX 3 13" xfId="45384" xr:uid="{42B64ADD-1002-485C-8098-AB83D3458C97}"/>
    <cellStyle name="SAPBEXresItemX 3 14" xfId="47710" xr:uid="{54EE4D2A-846E-443E-8CC4-154D307233C4}"/>
    <cellStyle name="SAPBEXresItemX 3 2" xfId="954" xr:uid="{00000000-0005-0000-0000-00000A880000}"/>
    <cellStyle name="SAPBEXresItemX 3 2 10" xfId="44844" xr:uid="{A6B584AA-2433-4194-87FE-E9DCA419C592}"/>
    <cellStyle name="SAPBEXresItemX 3 2 11" xfId="46901" xr:uid="{58BE9F83-B5C5-45A6-A708-EBBC7CA9D6ED}"/>
    <cellStyle name="SAPBEXresItemX 3 2 12" xfId="49204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8" xr:uid="{8ED9FECA-1ADE-49C6-9C33-8FE60AE749A8}"/>
    <cellStyle name="SAPBEXresItemX 3 3" xfId="3901" xr:uid="{00000000-0005-0000-0000-000018880000}"/>
    <cellStyle name="SAPBEXresItemX 3 3 10" xfId="44558" xr:uid="{B1351D48-BF39-49DC-8F34-25F8F0C043AC}"/>
    <cellStyle name="SAPBEXresItemX 3 3 11" xfId="46747" xr:uid="{B53205C4-38E6-4829-9AF5-567A4F50621C}"/>
    <cellStyle name="SAPBEXresItemX 3 3 12" xfId="49063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5" xr:uid="{01061DB6-5676-4783-80A3-AF2C06AF2F06}"/>
    <cellStyle name="SAPBEXresItemX 3 3 9" xfId="38961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9" xr:uid="{CDFF33C3-C9D5-44AA-9696-89E3768AD08E}"/>
    <cellStyle name="SAPBEXresItemX 3 4 4" xfId="38375" xr:uid="{4C2B6390-B862-4DBD-B6E8-7B32F0AB54D4}"/>
    <cellStyle name="SAPBEXresItemX 3 4 5" xfId="44410" xr:uid="{25D291F7-DA84-40BA-A7E0-1AA9B484C3F9}"/>
    <cellStyle name="SAPBEXresItemX 3 4 6" xfId="46600" xr:uid="{ABFB7118-F294-4B7D-AD6A-D389E23357C9}"/>
    <cellStyle name="SAPBEXresItemX 3 4 7" xfId="48918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1" xr:uid="{D6DE9EB7-24CF-481D-9E6B-FEC6E4D10ECF}"/>
    <cellStyle name="SAPBEXresItemX 4 13" xfId="43192" xr:uid="{C56CDC46-4851-4B49-B1D6-529B6C7CE407}"/>
    <cellStyle name="SAPBEXresItemX 4 14" xfId="45385" xr:uid="{06D70EDE-61F2-43E0-BA22-CF091DFC3500}"/>
    <cellStyle name="SAPBEXresItemX 4 15" xfId="47711" xr:uid="{0C6AD4D8-D505-4A31-ABA2-41AC3A4FBA2D}"/>
    <cellStyle name="SAPBEXresItemX 4 2" xfId="3695" xr:uid="{00000000-0005-0000-0000-000034880000}"/>
    <cellStyle name="SAPBEXresItemX 4 2 10" xfId="42369" xr:uid="{FF3D2005-2C47-4552-AFDB-DD0E0FF6E5AE}"/>
    <cellStyle name="SAPBEXresItemX 4 2 11" xfId="46902" xr:uid="{1872794F-678C-4930-8B57-DFD72311DDB2}"/>
    <cellStyle name="SAPBEXresItemX 4 2 12" xfId="49205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9" xr:uid="{472BBC94-DA2D-4A7E-A625-89D7345FD4BD}"/>
    <cellStyle name="SAPBEXresItemX 4 3" xfId="3900" xr:uid="{00000000-0005-0000-0000-000042880000}"/>
    <cellStyle name="SAPBEXresItemX 4 3 10" xfId="46601" xr:uid="{42A2674E-A577-4429-82E4-982208AD1856}"/>
    <cellStyle name="SAPBEXresItemX 4 3 11" xfId="48919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4" xr:uid="{12A00DBE-CD0E-4AFC-8A12-F6E0AC1282A9}"/>
    <cellStyle name="SAPBEXresItemX 4 3 9" xfId="44411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6" xr:uid="{CD0AC39E-5996-4B9A-A907-AD9FB9E6BD90}"/>
    <cellStyle name="SAPBEXresItemX 5 11" xfId="47712" xr:uid="{CE9D5B54-00A8-48D6-B80E-0CD999472A06}"/>
    <cellStyle name="SAPBEXresItemX 5 2" xfId="3899" xr:uid="{00000000-0005-0000-0000-00005C880000}"/>
    <cellStyle name="SAPBEXresItemX 5 2 10" xfId="46602" xr:uid="{F0727FC3-E613-4216-A0EB-5A9A4C953721}"/>
    <cellStyle name="SAPBEXresItemX 5 2 11" xfId="48920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3" xr:uid="{90909C44-F686-4ACA-B4F7-9DA6D52B7796}"/>
    <cellStyle name="SAPBEXresItemX 5 2 9" xfId="44412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7" xr:uid="{322B30CF-7EE8-4C1B-A549-AF0A914572A2}"/>
    <cellStyle name="SAPBEXresItemX 5 9" xfId="43193" xr:uid="{5AB5AB7E-27A2-4008-9373-6E65DC0DC8A3}"/>
    <cellStyle name="SAPBEXresItemX 6" xfId="3697" xr:uid="{00000000-0005-0000-0000-000073880000}"/>
    <cellStyle name="SAPBEXresItemX 6 10" xfId="45387" xr:uid="{D5F88506-296C-474B-B0F7-ED9C01AE5FDC}"/>
    <cellStyle name="SAPBEXresItemX 6 11" xfId="47713" xr:uid="{3593ABCC-B402-4411-91A8-F904AD9D488C}"/>
    <cellStyle name="SAPBEXresItemX 6 2" xfId="3898" xr:uid="{00000000-0005-0000-0000-000074880000}"/>
    <cellStyle name="SAPBEXresItemX 6 2 10" xfId="46603" xr:uid="{3709699D-FC88-4031-BAB6-16FF1C06710F}"/>
    <cellStyle name="SAPBEXresItemX 6 2 11" xfId="48921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2" xr:uid="{3F173EBC-83B6-4442-AD20-52DF96EBCA86}"/>
    <cellStyle name="SAPBEXresItemX 6 2 9" xfId="44413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8" xr:uid="{D4D520C0-E617-48B7-AACC-86B8288A7977}"/>
    <cellStyle name="SAPBEXresItemX 6 9" xfId="43194" xr:uid="{A403BE65-0919-41A4-9B62-A7844B499BF4}"/>
    <cellStyle name="SAPBEXresItemX 7" xfId="3698" xr:uid="{00000000-0005-0000-0000-00008B880000}"/>
    <cellStyle name="SAPBEXresItemX 7 10" xfId="45388" xr:uid="{BD23A013-F4E7-4B82-92AF-0BB2A4EC5EF5}"/>
    <cellStyle name="SAPBEXresItemX 7 11" xfId="47714" xr:uid="{E38395D7-2D77-480C-8577-9991ACDADB76}"/>
    <cellStyle name="SAPBEXresItemX 7 2" xfId="3897" xr:uid="{00000000-0005-0000-0000-00008C880000}"/>
    <cellStyle name="SAPBEXresItemX 7 2 10" xfId="46604" xr:uid="{ED3BC75D-B686-415B-B31B-836694016E50}"/>
    <cellStyle name="SAPBEXresItemX 7 2 11" xfId="48922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1" xr:uid="{1AA7C6A1-398D-42DE-8BDD-7C11B3988C7D}"/>
    <cellStyle name="SAPBEXresItemX 7 2 9" xfId="44414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60" xr:uid="{48FC2558-E204-4B0F-8331-F2A5CB8F8A99}"/>
    <cellStyle name="SAPBEXresItemX 7 9" xfId="43195" xr:uid="{C093375E-F97D-4EC4-A59A-C2F29FBABBE3}"/>
    <cellStyle name="SAPBEXresItemX 8" xfId="3699" xr:uid="{00000000-0005-0000-0000-0000A3880000}"/>
    <cellStyle name="SAPBEXresItemX 8 10" xfId="45389" xr:uid="{07847C0D-60EF-48C8-A1F5-FB616CF06C56}"/>
    <cellStyle name="SAPBEXresItemX 8 11" xfId="47715" xr:uid="{ED56A47F-7E9E-4594-B091-20EEA2622FAF}"/>
    <cellStyle name="SAPBEXresItemX 8 2" xfId="3896" xr:uid="{00000000-0005-0000-0000-0000A4880000}"/>
    <cellStyle name="SAPBEXresItemX 8 2 10" xfId="46605" xr:uid="{2914D5DE-00FD-4243-A154-DD46A0142D53}"/>
    <cellStyle name="SAPBEXresItemX 8 2 11" xfId="48923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70" xr:uid="{31B63155-E302-4307-87A3-7C62A756B8C4}"/>
    <cellStyle name="SAPBEXresItemX 8 2 9" xfId="44415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9" xr:uid="{D4255E81-3D1B-4222-89CD-26FDFAF15BED}"/>
    <cellStyle name="SAPBEXresItemX 8 9" xfId="43196" xr:uid="{52D58B3E-D75E-466F-B6E9-39013E188511}"/>
    <cellStyle name="SAPBEXresItemX 9" xfId="3700" xr:uid="{00000000-0005-0000-0000-0000BB880000}"/>
    <cellStyle name="SAPBEXresItemX 9 10" xfId="45390" xr:uid="{82EAA5BE-50B7-4BCB-A26B-9EF3BEC24ED6}"/>
    <cellStyle name="SAPBEXresItemX 9 11" xfId="47716" xr:uid="{D18CDC86-956E-418E-9FD4-9FB94C708AC9}"/>
    <cellStyle name="SAPBEXresItemX 9 2" xfId="3895" xr:uid="{00000000-0005-0000-0000-0000BC880000}"/>
    <cellStyle name="SAPBEXresItemX 9 2 10" xfId="46606" xr:uid="{EC43FE8B-BF67-41E6-94F1-5C4CAA9B1C3E}"/>
    <cellStyle name="SAPBEXresItemX 9 2 11" xfId="48924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9" xr:uid="{D5CCD5DF-6824-4399-99A2-0BF12E12063C}"/>
    <cellStyle name="SAPBEXresItemX 9 2 9" xfId="44416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6" xr:uid="{7F741CD9-6D70-44C4-9800-7818842DF3C0}"/>
    <cellStyle name="SAPBEXresItemX 9 9" xfId="43197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8" xr:uid="{D0164D2C-0A96-4958-A62B-E7C9B82C2584}"/>
    <cellStyle name="SAPBEXstdData 10 12" xfId="43198" xr:uid="{225BE42C-CC76-44C2-A562-EA14E80BA1E5}"/>
    <cellStyle name="SAPBEXstdData 10 13" xfId="45391" xr:uid="{D4024AFD-A2AB-4C2A-973B-99C7313839FB}"/>
    <cellStyle name="SAPBEXstdData 10 14" xfId="47717" xr:uid="{A2B9FA07-57D4-4E69-AFCD-1B9BA544BCB8}"/>
    <cellStyle name="SAPBEXstdData 10 2" xfId="1918" xr:uid="{00000000-0005-0000-0000-0000D7880000}"/>
    <cellStyle name="SAPBEXstdData 10 2 10" xfId="44417" xr:uid="{CA970034-3AB2-41AA-8C65-7B24AF1087A8}"/>
    <cellStyle name="SAPBEXstdData 10 2 11" xfId="46607" xr:uid="{E32C53D4-E783-488D-B2F0-E7313C37719F}"/>
    <cellStyle name="SAPBEXstdData 10 2 12" xfId="48925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8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7" xr:uid="{2A0CC58B-5FD7-46B6-9801-783DBF34A57F}"/>
    <cellStyle name="SAPBEXstdData 11 12" xfId="43199" xr:uid="{F3094857-D32C-4421-8987-69E16817E7B8}"/>
    <cellStyle name="SAPBEXstdData 11 13" xfId="45392" xr:uid="{3D4D2303-E272-4A65-B2E8-E89DBD523DDE}"/>
    <cellStyle name="SAPBEXstdData 11 14" xfId="47718" xr:uid="{85C6D5AB-AE40-48EB-AB74-97D2260022BC}"/>
    <cellStyle name="SAPBEXstdData 11 2" xfId="3702" xr:uid="{00000000-0005-0000-0000-000000890000}"/>
    <cellStyle name="SAPBEXstdData 11 2 10" xfId="44418" xr:uid="{137B3F0A-1E05-4163-B915-DA05D38D04B0}"/>
    <cellStyle name="SAPBEXstdData 11 2 11" xfId="46608" xr:uid="{4E458848-5B72-4204-BE2F-31E3AA3FE5FE}"/>
    <cellStyle name="SAPBEXstdData 11 2 12" xfId="48926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7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5" xr:uid="{B9A36393-D4CD-47BB-9DB6-32F4CBDC051B}"/>
    <cellStyle name="SAPBEXstdData 12 12" xfId="43200" xr:uid="{B0212E99-AA0D-413E-A700-DF64C2FCCEDE}"/>
    <cellStyle name="SAPBEXstdData 12 13" xfId="45393" xr:uid="{7D160570-DC52-473B-A5E6-1F191175EE6C}"/>
    <cellStyle name="SAPBEXstdData 12 14" xfId="47719" xr:uid="{160D434E-1115-466A-B10D-B08F8EED8B71}"/>
    <cellStyle name="SAPBEXstdData 12 2" xfId="3703" xr:uid="{00000000-0005-0000-0000-000024890000}"/>
    <cellStyle name="SAPBEXstdData 12 2 10" xfId="44419" xr:uid="{30E6FB0B-5245-413C-B8C3-96A140D3F040}"/>
    <cellStyle name="SAPBEXstdData 12 2 11" xfId="46609" xr:uid="{12CDFAD8-69A2-40CE-87C7-F04760F342C7}"/>
    <cellStyle name="SAPBEXstdData 12 2 12" xfId="48927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6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4" xr:uid="{1F441BAF-FEE6-4025-B416-037D37C8E219}"/>
    <cellStyle name="SAPBEXstdData 13 11" xfId="47720" xr:uid="{1AE269E1-D4F5-4958-A0C7-7BFB2CE79A75}"/>
    <cellStyle name="SAPBEXstdData 13 2" xfId="3891" xr:uid="{00000000-0005-0000-0000-000047890000}"/>
    <cellStyle name="SAPBEXstdData 13 2 10" xfId="46610" xr:uid="{3ACDAA4B-2082-43A5-8D97-D4B26261813C}"/>
    <cellStyle name="SAPBEXstdData 13 2 11" xfId="48928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5" xr:uid="{496C5266-E1EE-4E96-AF56-BA1CFE116B2B}"/>
    <cellStyle name="SAPBEXstdData 13 2 9" xfId="44420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6" xr:uid="{353798B7-44DD-438E-AEE2-42ADF213ECFA}"/>
    <cellStyle name="SAPBEXstdData 13 9" xfId="43201" xr:uid="{B0D729E1-C75B-4E29-ADDE-17FE2F6254A5}"/>
    <cellStyle name="SAPBEXstdData 14" xfId="3705" xr:uid="{00000000-0005-0000-0000-00005E890000}"/>
    <cellStyle name="SAPBEXstdData 14 10" xfId="45395" xr:uid="{53273608-F6F0-4C77-B7A5-31EF434718E7}"/>
    <cellStyle name="SAPBEXstdData 14 11" xfId="47721" xr:uid="{EEFB11CD-523E-43FA-A991-B0385D77E7EE}"/>
    <cellStyle name="SAPBEXstdData 14 2" xfId="3890" xr:uid="{00000000-0005-0000-0000-00005F890000}"/>
    <cellStyle name="SAPBEXstdData 14 2 10" xfId="46611" xr:uid="{24D59FAF-D69C-452B-9BCA-528FC0C375EA}"/>
    <cellStyle name="SAPBEXstdData 14 2 11" xfId="48929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4" xr:uid="{54EBC97D-6A8A-41A4-A0EB-BE72A734A3E9}"/>
    <cellStyle name="SAPBEXstdData 14 2 9" xfId="44421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5" xr:uid="{986C3843-43F1-4C58-AD5C-DC84F95BA06F}"/>
    <cellStyle name="SAPBEXstdData 14 9" xfId="43202" xr:uid="{09238B4F-E74B-403B-BF33-1554FF2312A2}"/>
    <cellStyle name="SAPBEXstdData 15" xfId="3706" xr:uid="{00000000-0005-0000-0000-000076890000}"/>
    <cellStyle name="SAPBEXstdData 15 10" xfId="45396" xr:uid="{5885A848-AAA3-4C62-882C-9693D1434FAE}"/>
    <cellStyle name="SAPBEXstdData 15 11" xfId="47722" xr:uid="{B7B19ED4-0DC3-405E-9A42-6C97049E8556}"/>
    <cellStyle name="SAPBEXstdData 15 2" xfId="3889" xr:uid="{00000000-0005-0000-0000-000077890000}"/>
    <cellStyle name="SAPBEXstdData 15 2 10" xfId="46612" xr:uid="{35F9C4EE-CDFB-4C42-94B7-ABBD260E8C69}"/>
    <cellStyle name="SAPBEXstdData 15 2 11" xfId="48930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3" xr:uid="{302735FA-BBE4-48CA-96E0-A496B0EF1AD8}"/>
    <cellStyle name="SAPBEXstdData 15 2 9" xfId="44422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3" xr:uid="{26992293-9941-4107-B349-EC1B29419C0A}"/>
    <cellStyle name="SAPBEXstdData 15 9" xfId="43203" xr:uid="{199AF5F8-FC39-41AE-A7E0-4034AC36609C}"/>
    <cellStyle name="SAPBEXstdData 16" xfId="3707" xr:uid="{00000000-0005-0000-0000-00008E890000}"/>
    <cellStyle name="SAPBEXstdData 16 10" xfId="45397" xr:uid="{9BF14761-598F-454F-AF1C-3B6FD98A8EA2}"/>
    <cellStyle name="SAPBEXstdData 16 11" xfId="47723" xr:uid="{EB93CD09-A40A-4FDA-B422-A988C5E6C0F8}"/>
    <cellStyle name="SAPBEXstdData 16 2" xfId="3888" xr:uid="{00000000-0005-0000-0000-00008F890000}"/>
    <cellStyle name="SAPBEXstdData 16 2 10" xfId="46613" xr:uid="{5E071DAB-1D04-416A-A412-2460E65FD163}"/>
    <cellStyle name="SAPBEXstdData 16 2 11" xfId="48931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2" xr:uid="{FA0930C8-A52B-417B-955C-69076B7FE919}"/>
    <cellStyle name="SAPBEXstdData 16 2 9" xfId="44423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4" xr:uid="{76ACB454-87F0-484A-B015-0CCF59EE0A42}"/>
    <cellStyle name="SAPBEXstdData 16 9" xfId="43204" xr:uid="{07CAF36E-E20E-4403-BD18-A9DA0C89A486}"/>
    <cellStyle name="SAPBEXstdData 17" xfId="4889" xr:uid="{00000000-0005-0000-0000-0000A6890000}"/>
    <cellStyle name="SAPBEXstdData 17 10" xfId="46675" xr:uid="{435B36E9-A35F-492E-93DA-B4E803B9E622}"/>
    <cellStyle name="SAPBEXstdData 17 11" xfId="48992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9" xr:uid="{A0AD8346-9BF5-4B46-A066-24F3720D123D}"/>
    <cellStyle name="SAPBEXstdData 17 9" xfId="44487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6" xr:uid="{CC24B496-6402-4261-8154-906B4804F135}"/>
    <cellStyle name="SAPBEXstdData 18 4" xfId="38851" xr:uid="{E074C71E-72FB-4F6F-AFE9-06CAE11CDA61}"/>
    <cellStyle name="SAPBEXstdData 18 5" xfId="45544" xr:uid="{9123EBFA-C74B-4D72-B695-132BA528EB89}"/>
    <cellStyle name="SAPBEXstdData 18 6" xfId="47866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4" xr:uid="{0946334B-59DD-4026-96D4-FA914F9C91A7}"/>
    <cellStyle name="SAPBEXstdData 2 13" xfId="40013" xr:uid="{15BEBF4D-3B80-4140-B231-9E967D78343E}"/>
    <cellStyle name="SAPBEXstdData 2 14" xfId="40001" xr:uid="{69A1FCFD-641C-4C52-B728-8E315D0D9672}"/>
    <cellStyle name="SAPBEXstdData 2 15" xfId="41244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6" xr:uid="{7BC774C4-6710-43C3-B082-14ADD58A50E5}"/>
    <cellStyle name="SAPBEXstdData 2 2 12" xfId="38960" xr:uid="{15B6E286-ADD9-486B-A44D-1437B721E376}"/>
    <cellStyle name="SAPBEXstdData 2 2 13" xfId="46748" xr:uid="{63494D05-BE47-4AA3-AD7C-9AC52889D2A7}"/>
    <cellStyle name="SAPBEXstdData 2 2 14" xfId="49064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3" xr:uid="{707BB85B-28E5-40C9-95A0-F93E6D5EA3B0}"/>
    <cellStyle name="SAPBEXstdData 2 3 11" xfId="45565" xr:uid="{7647EF80-9688-4B46-9C36-B3F42667A363}"/>
    <cellStyle name="SAPBEXstdData 2 3 12" xfId="47886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6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2" xr:uid="{EEF08DCF-16AC-431F-BDEE-8D1A3505F877}"/>
    <cellStyle name="SAPBEXstdData 24" xfId="40181" xr:uid="{451776D6-7630-4791-87A6-3AE34B2939F5}"/>
    <cellStyle name="SAPBEXstdData 25" xfId="43324" xr:uid="{82ED7B58-774C-4EE6-A86B-D132E4E7065C}"/>
    <cellStyle name="SAPBEXstdData 26" xfId="39810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10" xr:uid="{B3E2DD61-E039-4D27-9BA5-1299AB87F9F7}"/>
    <cellStyle name="SAPBEXstdData 3 14" xfId="43205" xr:uid="{C873F9D7-955F-4C43-BD97-37B1D8A2F322}"/>
    <cellStyle name="SAPBEXstdData 3 15" xfId="45398" xr:uid="{25C8F853-72DD-4BC2-922B-C9E56227E141}"/>
    <cellStyle name="SAPBEXstdData 3 16" xfId="47724" xr:uid="{83D069FB-B0FE-4F7A-9ACB-DE4FEA88100E}"/>
    <cellStyle name="SAPBEXstdData 3 2" xfId="963" xr:uid="{00000000-0005-0000-0000-0000078A0000}"/>
    <cellStyle name="SAPBEXstdData 3 2 10" xfId="42371" xr:uid="{DABE6E72-1DE1-42AC-A764-441E4EC4D746}"/>
    <cellStyle name="SAPBEXstdData 3 2 11" xfId="46904" xr:uid="{A43B49E1-B89B-49C6-B50B-70134D90DE1A}"/>
    <cellStyle name="SAPBEXstdData 3 2 12" xfId="49207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70" xr:uid="{C268A796-8B68-4423-9A3E-CC6A5B169366}"/>
    <cellStyle name="SAPBEXstdData 3 3 11" xfId="46903" xr:uid="{E932377B-9AA8-4007-8D89-41D6D866486A}"/>
    <cellStyle name="SAPBEXstdData 3 3 12" xfId="49206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30" xr:uid="{BECAFB91-8DD0-4124-B71D-25D4E47B4DCE}"/>
    <cellStyle name="SAPBEXstdData 3 4" xfId="3886" xr:uid="{00000000-0005-0000-0000-0000248A0000}"/>
    <cellStyle name="SAPBEXstdData 3 4 10" xfId="46614" xr:uid="{05F40AA5-95D5-4DE2-8D2F-66E9E6A5CDD9}"/>
    <cellStyle name="SAPBEXstdData 3 4 11" xfId="48932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1" xr:uid="{6C80F7E0-7E92-467C-AE0F-557D3FC3E687}"/>
    <cellStyle name="SAPBEXstdData 3 4 9" xfId="44424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2" xr:uid="{A2CB5C39-4331-4BA4-A733-DA2093F38C90}"/>
    <cellStyle name="SAPBEXstdData 4 13" xfId="43206" xr:uid="{33B20074-764A-4CA3-8847-B185BAE60D22}"/>
    <cellStyle name="SAPBEXstdData 4 14" xfId="45399" xr:uid="{D2248E41-BAD0-47A5-80E0-6CB02FAB3F5D}"/>
    <cellStyle name="SAPBEXstdData 4 15" xfId="47725" xr:uid="{AD55F5EA-B2B3-41B2-BD9D-50563D1CB1CA}"/>
    <cellStyle name="SAPBEXstdData 4 2" xfId="965" xr:uid="{00000000-0005-0000-0000-00003F8A0000}"/>
    <cellStyle name="SAPBEXstdData 4 2 10" xfId="44849" xr:uid="{162030F2-FF29-47CD-9640-69E05903CBB8}"/>
    <cellStyle name="SAPBEXstdData 4 2 11" xfId="46906" xr:uid="{9E4C183F-B036-426E-BF13-8B2866C480AC}"/>
    <cellStyle name="SAPBEXstdData 4 2 12" xfId="49209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3" xr:uid="{3AD176A3-60FE-4D73-8304-0F323C0600EC}"/>
    <cellStyle name="SAPBEXstdData 4 3" xfId="3710" xr:uid="{00000000-0005-0000-0000-00004D8A0000}"/>
    <cellStyle name="SAPBEXstdData 4 3 10" xfId="42372" xr:uid="{1C85E2FA-E262-4051-9985-39C4E99A0155}"/>
    <cellStyle name="SAPBEXstdData 4 3 11" xfId="44848" xr:uid="{E7E8B46D-ADEF-466E-948D-C8CF06ADDD92}"/>
    <cellStyle name="SAPBEXstdData 4 3 12" xfId="46905" xr:uid="{61A12A43-C7BE-49B4-8E8B-0B8BEF4BC6D8}"/>
    <cellStyle name="SAPBEXstdData 4 3 13" xfId="49208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2" xr:uid="{C20F8649-819F-4FA6-BF55-3C9857C8B49E}"/>
    <cellStyle name="SAPBEXstdData 4 4" xfId="3885" xr:uid="{00000000-0005-0000-0000-00005B8A0000}"/>
    <cellStyle name="SAPBEXstdData 4 4 10" xfId="46615" xr:uid="{442F97F7-1714-4C18-975F-45A146318623}"/>
    <cellStyle name="SAPBEXstdData 4 4 11" xfId="48933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60" xr:uid="{8321F860-CBF6-4AF6-8557-A12947F771A3}"/>
    <cellStyle name="SAPBEXstdData 4 4 9" xfId="44425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3" xr:uid="{B78FF517-CC5A-45E4-84E6-BC131FA1D926}"/>
    <cellStyle name="SAPBEXstdData 5 13" xfId="43207" xr:uid="{E39CB9AE-6055-4792-B2A3-75DE021E37F8}"/>
    <cellStyle name="SAPBEXstdData 5 14" xfId="45400" xr:uid="{1B4D13A3-F39F-4B90-86C6-9676AC81F1D3}"/>
    <cellStyle name="SAPBEXstdData 5 15" xfId="47726" xr:uid="{FB2C68B3-CBE0-4BDC-B83D-6F988085B476}"/>
    <cellStyle name="SAPBEXstdData 5 2" xfId="967" xr:uid="{00000000-0005-0000-0000-0000758A0000}"/>
    <cellStyle name="SAPBEXstdData 5 2 10" xfId="44850" xr:uid="{91F97D1E-6A96-48CE-9D46-1ADE1EB91709}"/>
    <cellStyle name="SAPBEXstdData 5 2 11" xfId="46907" xr:uid="{6AB912AC-9B70-4E60-8EA5-246BFFB2DDD3}"/>
    <cellStyle name="SAPBEXstdData 5 2 12" xfId="49210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9" xr:uid="{508737D7-DA4C-4888-AB3D-C276EDB451A7}"/>
    <cellStyle name="SAPBEXstdData 5 2 2 4" xfId="44947" xr:uid="{BBCFA33B-36B0-4793-A1FD-2183A9ABA4D1}"/>
    <cellStyle name="SAPBEXstdData 5 2 2 5" xfId="47010" xr:uid="{23EFF623-9D3A-4347-89D6-671BA91797D6}"/>
    <cellStyle name="SAPBEXstdData 5 2 2 6" xfId="49307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4" xr:uid="{5173189B-5315-415E-8E15-B40ACBDAA599}"/>
    <cellStyle name="SAPBEXstdData 5 3" xfId="1922" xr:uid="{00000000-0005-0000-0000-00007E8A0000}"/>
    <cellStyle name="SAPBEXstdData 5 3 10" xfId="44426" xr:uid="{101BC9A2-8A0E-458B-9398-FA44CB2BD81D}"/>
    <cellStyle name="SAPBEXstdData 5 3 11" xfId="46616" xr:uid="{8EBDD54A-F289-4CEC-B7CC-AD1BA9AF0051}"/>
    <cellStyle name="SAPBEXstdData 5 3 12" xfId="48934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9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1" xr:uid="{98073401-AE4A-4881-BADC-B97CABE695FB}"/>
    <cellStyle name="SAPBEXstdData 6 13" xfId="43208" xr:uid="{DBBCC4EB-EC93-47AD-AFB3-B0AC4BB191C6}"/>
    <cellStyle name="SAPBEXstdData 6 14" xfId="45401" xr:uid="{1AAE00A6-88F1-4614-82C0-35257C9FBF91}"/>
    <cellStyle name="SAPBEXstdData 6 15" xfId="47727" xr:uid="{6689E3B7-BCA2-4823-BC72-495A600EE5A4}"/>
    <cellStyle name="SAPBEXstdData 6 2" xfId="3712" xr:uid="{00000000-0005-0000-0000-0000A28A0000}"/>
    <cellStyle name="SAPBEXstdData 6 2 10" xfId="42375" xr:uid="{E466E6AF-FACB-4E73-82EC-0CCC2D0700AA}"/>
    <cellStyle name="SAPBEXstdData 6 2 11" xfId="46908" xr:uid="{2299ADF5-389B-47A3-8E5F-AB9CC21D38BC}"/>
    <cellStyle name="SAPBEXstdData 6 2 12" xfId="49211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4" xr:uid="{54B34336-D374-4B3C-9E24-DD2FB21AD948}"/>
    <cellStyle name="SAPBEXstdData 6 3" xfId="3883" xr:uid="{00000000-0005-0000-0000-0000B08A0000}"/>
    <cellStyle name="SAPBEXstdData 6 3 10" xfId="46617" xr:uid="{69901DD3-9A7B-4953-B1B6-F9A71EE39DF6}"/>
    <cellStyle name="SAPBEXstdData 6 3 11" xfId="48935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8" xr:uid="{65843AAF-6EED-48AD-B59B-D131F8781362}"/>
    <cellStyle name="SAPBEXstdData 6 3 9" xfId="44427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2" xr:uid="{EEE686B4-46E8-441D-A2A8-11AD8A74FB99}"/>
    <cellStyle name="SAPBEXstdData 7 13" xfId="43209" xr:uid="{99878376-F31E-47C6-9599-F7277598BE58}"/>
    <cellStyle name="SAPBEXstdData 7 14" xfId="45402" xr:uid="{5D895216-CC1A-4445-AF58-FB63D93F6BDD}"/>
    <cellStyle name="SAPBEXstdData 7 15" xfId="47728" xr:uid="{8EEB487A-21ED-4E8E-98A7-4887921431FF}"/>
    <cellStyle name="SAPBEXstdData 7 2" xfId="970" xr:uid="{00000000-0005-0000-0000-0000CC8A0000}"/>
    <cellStyle name="SAPBEXstdData 7 2 10" xfId="44852" xr:uid="{66CC278E-1644-466D-9CE5-CD00F5E126C6}"/>
    <cellStyle name="SAPBEXstdData 7 2 11" xfId="46909" xr:uid="{5C619CC5-D1FE-43B7-8BEF-454CB38F7EA1}"/>
    <cellStyle name="SAPBEXstdData 7 2 12" xfId="49212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80" xr:uid="{EDE845B1-1520-449C-97B5-7A4523952E43}"/>
    <cellStyle name="SAPBEXstdData 7 2 2 4" xfId="44948" xr:uid="{9E2E199A-0394-4ECE-9B0F-6DA0794FFB20}"/>
    <cellStyle name="SAPBEXstdData 7 2 2 5" xfId="47011" xr:uid="{40F7907E-B0EF-44B2-BE51-EA110F290F2A}"/>
    <cellStyle name="SAPBEXstdData 7 2 2 6" xfId="49308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6" xr:uid="{28161803-FE2F-4CC6-A308-AC5536998C13}"/>
    <cellStyle name="SAPBEXstdData 7 3" xfId="1923" xr:uid="{00000000-0005-0000-0000-0000D58A0000}"/>
    <cellStyle name="SAPBEXstdData 7 3 10" xfId="44428" xr:uid="{27DDB339-E15E-4BCD-8A55-9C77CD8A2220}"/>
    <cellStyle name="SAPBEXstdData 7 3 11" xfId="46618" xr:uid="{C52EE1E8-0421-435A-913D-44CB4356FDBE}"/>
    <cellStyle name="SAPBEXstdData 7 3 12" xfId="48936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7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90" xr:uid="{1631F2B1-EAF7-416F-9250-7EF3688D66C0}"/>
    <cellStyle name="SAPBEXstdData 8 13" xfId="43210" xr:uid="{A7C7F2F9-FDAF-408C-B5A9-93A3B0F7743D}"/>
    <cellStyle name="SAPBEXstdData 8 14" xfId="45403" xr:uid="{45616D6C-10F1-4064-A492-49C0A4153F9F}"/>
    <cellStyle name="SAPBEXstdData 8 15" xfId="47729" xr:uid="{4E1DC566-5F19-43B0-A7A1-8D2ED96707F8}"/>
    <cellStyle name="SAPBEXstdData 8 2" xfId="972" xr:uid="{00000000-0005-0000-0000-0000F98A0000}"/>
    <cellStyle name="SAPBEXstdData 8 2 10" xfId="44853" xr:uid="{B3BBA5C9-E49E-4577-9AFA-F7FE79D414A7}"/>
    <cellStyle name="SAPBEXstdData 8 2 11" xfId="46910" xr:uid="{3AA36473-2CD6-43ED-80C8-0932CA044B97}"/>
    <cellStyle name="SAPBEXstdData 8 2 12" xfId="49213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1" xr:uid="{04A4DB7A-4157-4A8A-A5DF-8F735C195977}"/>
    <cellStyle name="SAPBEXstdData 8 2 2 4" xfId="44949" xr:uid="{B1726E14-6A25-4836-AF34-1B424612FEB1}"/>
    <cellStyle name="SAPBEXstdData 8 2 2 5" xfId="47012" xr:uid="{13567672-7147-4494-85BD-E194D565D83A}"/>
    <cellStyle name="SAPBEXstdData 8 2 2 6" xfId="49309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7" xr:uid="{9EC1C8D5-C766-4CED-933D-58CBD5B4A2BF}"/>
    <cellStyle name="SAPBEXstdData 8 3" xfId="3714" xr:uid="{00000000-0005-0000-0000-0000028B0000}"/>
    <cellStyle name="SAPBEXstdData 8 3 10" xfId="44429" xr:uid="{7854FF38-9110-4177-9B71-615BA3F50711}"/>
    <cellStyle name="SAPBEXstdData 8 3 11" xfId="46619" xr:uid="{C4F93C13-438E-4196-B13A-6E23DF5D3E1F}"/>
    <cellStyle name="SAPBEXstdData 8 3 12" xfId="48937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6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1" xr:uid="{305038EA-9203-436B-A3CD-11E5CF33B45B}"/>
    <cellStyle name="SAPBEXstdData 9 13" xfId="43211" xr:uid="{F779CCB6-0568-4C9D-AB28-5037BC91D111}"/>
    <cellStyle name="SAPBEXstdData 9 14" xfId="45404" xr:uid="{68445576-8606-40C7-B13A-93942B3B7385}"/>
    <cellStyle name="SAPBEXstdData 9 15" xfId="47730" xr:uid="{A2586A5C-8A82-453A-AED4-E2B3DD20D723}"/>
    <cellStyle name="SAPBEXstdData 9 2" xfId="974" xr:uid="{00000000-0005-0000-0000-0000268B0000}"/>
    <cellStyle name="SAPBEXstdData 9 2 10" xfId="44854" xr:uid="{F4D0A31C-B1B0-49C3-9DE0-5DD840AB9323}"/>
    <cellStyle name="SAPBEXstdData 9 2 11" xfId="46911" xr:uid="{DC7E79C0-11D1-4A96-8403-FF7CC5F362B7}"/>
    <cellStyle name="SAPBEXstdData 9 2 12" xfId="49214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2" xr:uid="{7C0AB7CA-7F37-41EF-B65D-8E42D81D59F5}"/>
    <cellStyle name="SAPBEXstdData 9 2 2 4" xfId="44950" xr:uid="{7A0C1D14-2305-427C-AB47-47902F75C300}"/>
    <cellStyle name="SAPBEXstdData 9 2 2 5" xfId="47013" xr:uid="{7D725284-9789-4929-8F4F-0E50057D6790}"/>
    <cellStyle name="SAPBEXstdData 9 2 2 6" xfId="49310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8" xr:uid="{04139C31-3A4A-4D5D-B0C2-B681225D911F}"/>
    <cellStyle name="SAPBEXstdData 9 3" xfId="3715" xr:uid="{00000000-0005-0000-0000-00002F8B0000}"/>
    <cellStyle name="SAPBEXstdData 9 3 10" xfId="44430" xr:uid="{65745EBB-5DC9-4B5A-8BA3-7953FC1F7CF3}"/>
    <cellStyle name="SAPBEXstdData 9 3 11" xfId="46620" xr:uid="{0963D314-B087-4ECF-8CCE-382CDFDF518C}"/>
    <cellStyle name="SAPBEXstdData 9 3 12" xfId="48938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5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5" xr:uid="{4116B2A9-D91D-427D-9700-36938F0C5214}"/>
    <cellStyle name="SAPBEXstdDataEmph 10 11" xfId="47731" xr:uid="{6E9C3205-96E9-479D-80FA-203FA8861DB2}"/>
    <cellStyle name="SAPBEXstdDataEmph 10 2" xfId="3879" xr:uid="{00000000-0005-0000-0000-0000538B0000}"/>
    <cellStyle name="SAPBEXstdDataEmph 10 2 10" xfId="46621" xr:uid="{6C608C36-DE1C-4A04-A16C-F31AFD62C783}"/>
    <cellStyle name="SAPBEXstdDataEmph 10 2 11" xfId="48939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4" xr:uid="{C5E7D89C-8DCE-42ED-857B-07D74C61D160}"/>
    <cellStyle name="SAPBEXstdDataEmph 10 2 9" xfId="44431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50" xr:uid="{BE47DEFA-24F3-448C-91AC-198142E7E096}"/>
    <cellStyle name="SAPBEXstdDataEmph 10 9" xfId="43212" xr:uid="{691A49C8-64CA-474A-8F07-4C09AD7AC378}"/>
    <cellStyle name="SAPBEXstdDataEmph 11" xfId="3718" xr:uid="{00000000-0005-0000-0000-00006A8B0000}"/>
    <cellStyle name="SAPBEXstdDataEmph 11 10" xfId="45406" xr:uid="{E4B62328-2F28-45B3-9220-47095A32877D}"/>
    <cellStyle name="SAPBEXstdDataEmph 11 11" xfId="47732" xr:uid="{6D0334D8-067D-456F-B522-EBEE392136FA}"/>
    <cellStyle name="SAPBEXstdDataEmph 11 2" xfId="3878" xr:uid="{00000000-0005-0000-0000-00006B8B0000}"/>
    <cellStyle name="SAPBEXstdDataEmph 11 2 10" xfId="46622" xr:uid="{F47EEBFC-272D-4E84-8AFC-39EDC2B9A23A}"/>
    <cellStyle name="SAPBEXstdDataEmph 11 2 11" xfId="48940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3" xr:uid="{F5D22C5E-6BC2-4FA4-87D3-1D76082346AE}"/>
    <cellStyle name="SAPBEXstdDataEmph 11 2 9" xfId="44432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9" xr:uid="{961C117A-F0F2-448C-BD72-3AEA4B303D50}"/>
    <cellStyle name="SAPBEXstdDataEmph 11 9" xfId="43213" xr:uid="{1CD3E7CB-2F53-4F0B-9F83-2F1392E0E60C}"/>
    <cellStyle name="SAPBEXstdDataEmph 12" xfId="3719" xr:uid="{00000000-0005-0000-0000-0000828B0000}"/>
    <cellStyle name="SAPBEXstdDataEmph 12 10" xfId="45407" xr:uid="{96633F2F-0958-4688-97B9-7700900A1A49}"/>
    <cellStyle name="SAPBEXstdDataEmph 12 11" xfId="47733" xr:uid="{8BE6B095-2F29-4E74-9E3D-8FF06972C632}"/>
    <cellStyle name="SAPBEXstdDataEmph 12 2" xfId="3877" xr:uid="{00000000-0005-0000-0000-0000838B0000}"/>
    <cellStyle name="SAPBEXstdDataEmph 12 2 10" xfId="46623" xr:uid="{CC03E460-C77A-4FD8-9E24-DD3340B8E022}"/>
    <cellStyle name="SAPBEXstdDataEmph 12 2 11" xfId="48941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2" xr:uid="{EEC78456-F47C-43E6-B577-820C9F30871C}"/>
    <cellStyle name="SAPBEXstdDataEmph 12 2 9" xfId="44433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9" xr:uid="{10458292-5698-4F49-AB71-127696AA0362}"/>
    <cellStyle name="SAPBEXstdDataEmph 12 9" xfId="43214" xr:uid="{64840680-27B9-4779-A208-242D809D76D0}"/>
    <cellStyle name="SAPBEXstdDataEmph 13" xfId="3720" xr:uid="{00000000-0005-0000-0000-00009A8B0000}"/>
    <cellStyle name="SAPBEXstdDataEmph 13 10" xfId="45408" xr:uid="{971DD71F-25C2-4944-9C81-F3F4C4168943}"/>
    <cellStyle name="SAPBEXstdDataEmph 13 11" xfId="47734" xr:uid="{9987D038-EC92-4AB2-BEBD-EEC336722713}"/>
    <cellStyle name="SAPBEXstdDataEmph 13 2" xfId="3876" xr:uid="{00000000-0005-0000-0000-00009B8B0000}"/>
    <cellStyle name="SAPBEXstdDataEmph 13 2 10" xfId="46624" xr:uid="{2D5DDA3E-E384-43FD-BDBF-96684A7F2DFF}"/>
    <cellStyle name="SAPBEXstdDataEmph 13 2 11" xfId="48942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1" xr:uid="{49233118-B771-410F-8806-CF279006E217}"/>
    <cellStyle name="SAPBEXstdDataEmph 13 2 9" xfId="44434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8" xr:uid="{62BE434A-5FD0-49A9-B024-FDC5A675244F}"/>
    <cellStyle name="SAPBEXstdDataEmph 13 9" xfId="43215" xr:uid="{D42D7DE7-DDF9-4EA2-BB09-D17AEAEB0C36}"/>
    <cellStyle name="SAPBEXstdDataEmph 14" xfId="3721" xr:uid="{00000000-0005-0000-0000-0000B28B0000}"/>
    <cellStyle name="SAPBEXstdDataEmph 14 10" xfId="45409" xr:uid="{A279B06E-7232-4133-A9F0-2806623FD751}"/>
    <cellStyle name="SAPBEXstdDataEmph 14 11" xfId="47735" xr:uid="{6117DD46-D02F-411B-884C-2F4D031AE95F}"/>
    <cellStyle name="SAPBEXstdDataEmph 14 2" xfId="3875" xr:uid="{00000000-0005-0000-0000-0000B38B0000}"/>
    <cellStyle name="SAPBEXstdDataEmph 14 2 10" xfId="46625" xr:uid="{78C64ED9-5E70-4912-8BE9-09C0BAFCFF8E}"/>
    <cellStyle name="SAPBEXstdDataEmph 14 2 11" xfId="48943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50" xr:uid="{6313918F-20BF-4DC8-A10F-A0E3E23DCB82}"/>
    <cellStyle name="SAPBEXstdDataEmph 14 2 9" xfId="44435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8" xr:uid="{31A4A4D4-C44C-4703-9A0E-088523FBB19C}"/>
    <cellStyle name="SAPBEXstdDataEmph 14 9" xfId="43216" xr:uid="{C9B3625B-1337-4537-B22D-8BB3E263CFE8}"/>
    <cellStyle name="SAPBEXstdDataEmph 15" xfId="3722" xr:uid="{00000000-0005-0000-0000-0000CA8B0000}"/>
    <cellStyle name="SAPBEXstdDataEmph 15 10" xfId="45410" xr:uid="{F1EB6A78-F1CC-4B00-B708-ABC3F90FAEC6}"/>
    <cellStyle name="SAPBEXstdDataEmph 15 11" xfId="47736" xr:uid="{E552D497-0059-4437-93D4-C916E86BCDCA}"/>
    <cellStyle name="SAPBEXstdDataEmph 15 2" xfId="3874" xr:uid="{00000000-0005-0000-0000-0000CB8B0000}"/>
    <cellStyle name="SAPBEXstdDataEmph 15 2 10" xfId="46626" xr:uid="{9C95E3EA-FD15-4DC9-A1F9-0DDBB2AD0439}"/>
    <cellStyle name="SAPBEXstdDataEmph 15 2 11" xfId="48944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9" xr:uid="{22FAC6C9-E338-47AD-AAA4-B569A42798B9}"/>
    <cellStyle name="SAPBEXstdDataEmph 15 2 9" xfId="44436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7" xr:uid="{CA7152EC-332C-4BB3-ABF7-E943E944F794}"/>
    <cellStyle name="SAPBEXstdDataEmph 15 9" xfId="43217" xr:uid="{7601BEB5-07D7-4277-8284-31A466518F07}"/>
    <cellStyle name="SAPBEXstdDataEmph 16" xfId="3723" xr:uid="{00000000-0005-0000-0000-0000E28B0000}"/>
    <cellStyle name="SAPBEXstdDataEmph 16 10" xfId="45411" xr:uid="{2160925C-3E8F-4D89-AEE7-A8A335960757}"/>
    <cellStyle name="SAPBEXstdDataEmph 16 11" xfId="47737" xr:uid="{A84907BE-E722-49A5-BFEF-95B7A580FCCD}"/>
    <cellStyle name="SAPBEXstdDataEmph 16 2" xfId="3873" xr:uid="{00000000-0005-0000-0000-0000E38B0000}"/>
    <cellStyle name="SAPBEXstdDataEmph 16 2 10" xfId="46627" xr:uid="{663DB5F1-2B6E-4CF2-85F2-3FF51EEFEBBF}"/>
    <cellStyle name="SAPBEXstdDataEmph 16 2 11" xfId="48945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8" xr:uid="{8E544744-059D-4303-B885-0A5176C21D3A}"/>
    <cellStyle name="SAPBEXstdDataEmph 16 2 9" xfId="44437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7" xr:uid="{5E9DF12B-F0DA-47A9-B73A-0F09CDE76E46}"/>
    <cellStyle name="SAPBEXstdDataEmph 16 9" xfId="43218" xr:uid="{A3C6594D-E66F-43D2-8DAB-259E905EA971}"/>
    <cellStyle name="SAPBEXstdDataEmph 17" xfId="4888" xr:uid="{00000000-0005-0000-0000-0000FA8B0000}"/>
    <cellStyle name="SAPBEXstdDataEmph 17 10" xfId="45545" xr:uid="{6238ECD7-C0FC-4B33-8264-BEE57ADA748E}"/>
    <cellStyle name="SAPBEXstdDataEmph 17 11" xfId="47867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7" xr:uid="{D1D3343A-1C05-4071-A8A4-661451F11952}"/>
    <cellStyle name="SAPBEXstdDataEmph 17 9" xfId="38850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3" xr:uid="{2E9368D0-514C-4229-8613-874796661AD6}"/>
    <cellStyle name="SAPBEXstdDataEmph 2 15" xfId="40014" xr:uid="{4C586726-7D45-482A-A9EB-4D0F069FD270}"/>
    <cellStyle name="SAPBEXstdDataEmph 2 16" xfId="40007" xr:uid="{F0AB06DD-32CF-43E2-9753-7636ED1D0128}"/>
    <cellStyle name="SAPBEXstdDataEmph 2 17" xfId="40110" xr:uid="{E21872CD-C29C-42F0-9EF5-66A4EB856908}"/>
    <cellStyle name="SAPBEXstdDataEmph 2 2" xfId="3724" xr:uid="{00000000-0005-0000-0000-0000108C0000}"/>
    <cellStyle name="SAPBEXstdDataEmph 2 2 10" xfId="41447" xr:uid="{E7CDC1EA-F165-4C18-B98E-5399A4A0B713}"/>
    <cellStyle name="SAPBEXstdDataEmph 2 2 11" xfId="38959" xr:uid="{B43CBEE2-00F2-4D5E-BFB8-CE105928B421}"/>
    <cellStyle name="SAPBEXstdDataEmph 2 2 12" xfId="46749" xr:uid="{AEE89B5C-F933-4725-9DF1-174E40073ACE}"/>
    <cellStyle name="SAPBEXstdDataEmph 2 2 13" xfId="49065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2" xr:uid="{309BA8DB-4E46-4071-9C5A-68AC283ED0A7}"/>
    <cellStyle name="SAPBEXstdDataEmph 2 3 11" xfId="45564" xr:uid="{7A721A03-2D13-4766-B7DE-56A0058AFC9D}"/>
    <cellStyle name="SAPBEXstdDataEmph 2 3 12" xfId="47885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6" xr:uid="{793E9FF8-AB5D-4E27-A03F-8C9300DE3C91}"/>
    <cellStyle name="SAPBEXstdDataEmph 2 3 9" xfId="41963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6" xr:uid="{3AF9C335-CB6C-44B7-85A8-FC71034F3B13}"/>
    <cellStyle name="SAPBEXstdDataEmph 24" xfId="43323" xr:uid="{98972DE8-B8F7-48B6-914A-CE1289F41145}"/>
    <cellStyle name="SAPBEXstdDataEmph 25" xfId="44707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9" xr:uid="{545B157C-BB34-4DAC-B81A-B79CF27AC5FF}"/>
    <cellStyle name="SAPBEXstdDataEmph 3 12" xfId="43219" xr:uid="{112175CE-8199-4A71-8E8F-A894E161293D}"/>
    <cellStyle name="SAPBEXstdDataEmph 3 13" xfId="45412" xr:uid="{69F13929-968D-499D-86B9-4A0289F4CFEF}"/>
    <cellStyle name="SAPBEXstdDataEmph 3 14" xfId="47738" xr:uid="{46A1D844-B67C-465B-B630-95E4ECEDA91C}"/>
    <cellStyle name="SAPBEXstdDataEmph 3 2" xfId="2006" xr:uid="{00000000-0005-0000-0000-0000408C0000}"/>
    <cellStyle name="SAPBEXstdDataEmph 3 2 10" xfId="38958" xr:uid="{1BCDF944-8F05-4B67-B1C8-EB9A2D1834E9}"/>
    <cellStyle name="SAPBEXstdDataEmph 3 2 11" xfId="44561" xr:uid="{F8B2151A-6D3E-445F-932D-FB630C2574A7}"/>
    <cellStyle name="SAPBEXstdDataEmph 3 2 12" xfId="46750" xr:uid="{D49B166D-7CDB-416F-A4FB-B8CAEC19E354}"/>
    <cellStyle name="SAPBEXstdDataEmph 3 2 13" xfId="49066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70" xr:uid="{C9A7E416-DD6A-4270-9E6F-119EE813A559}"/>
    <cellStyle name="SAPBEXstdDataEmph 3 2 2 4" xfId="42406" xr:uid="{BE9954CB-03C4-4127-9E59-E336E9280D11}"/>
    <cellStyle name="SAPBEXstdDataEmph 3 2 2 5" xfId="44874" xr:uid="{01E91692-B834-472E-BAB0-5549E88C6FD8}"/>
    <cellStyle name="SAPBEXstdDataEmph 3 2 2 6" xfId="46938" xr:uid="{8CC45ACA-473F-4459-8535-3D4D52C646D6}"/>
    <cellStyle name="SAPBEXstdDataEmph 3 2 2 7" xfId="49236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8" xr:uid="{E572D706-31BA-454F-A3CB-E8C78B6AAE7C}"/>
    <cellStyle name="SAPBEXstdDataEmph 3 3" xfId="3871" xr:uid="{00000000-0005-0000-0000-00004E8C0000}"/>
    <cellStyle name="SAPBEXstdDataEmph 3 3 10" xfId="46628" xr:uid="{4A0C9A78-8936-4AB9-9FC9-801B6508E284}"/>
    <cellStyle name="SAPBEXstdDataEmph 3 3 11" xfId="48946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7" xr:uid="{6FC6573D-F4C6-4FB2-8201-691FC404B14B}"/>
    <cellStyle name="SAPBEXstdDataEmph 3 3 9" xfId="44438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6" xr:uid="{BE2199FF-2F39-42EC-A397-50E6146EDA48}"/>
    <cellStyle name="SAPBEXstdDataEmph 4 12" xfId="43220" xr:uid="{4CCE641A-340A-4FEC-BBBF-16146DA48AE4}"/>
    <cellStyle name="SAPBEXstdDataEmph 4 13" xfId="45413" xr:uid="{BC0CB571-4DAE-4A5A-B631-169B167A1980}"/>
    <cellStyle name="SAPBEXstdDataEmph 4 14" xfId="47739" xr:uid="{4A43FB1B-16E6-4259-97F3-F891AE7E3070}"/>
    <cellStyle name="SAPBEXstdDataEmph 4 2" xfId="3726" xr:uid="{00000000-0005-0000-0000-0000658C0000}"/>
    <cellStyle name="SAPBEXstdDataEmph 4 2 10" xfId="44439" xr:uid="{5750EAA1-7584-4C49-B60E-A467B9E34EA9}"/>
    <cellStyle name="SAPBEXstdDataEmph 4 2 11" xfId="46629" xr:uid="{4C9105FD-8249-43B2-AC59-02653C318C13}"/>
    <cellStyle name="SAPBEXstdDataEmph 4 2 12" xfId="48947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6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4" xr:uid="{D6F79532-6893-4D8C-9D8C-8EDEB0A04E55}"/>
    <cellStyle name="SAPBEXstdDataEmph 5 11" xfId="47740" xr:uid="{42A71403-9571-4F69-B224-5D32BE18C424}"/>
    <cellStyle name="SAPBEXstdDataEmph 5 2" xfId="3869" xr:uid="{00000000-0005-0000-0000-00008D8C0000}"/>
    <cellStyle name="SAPBEXstdDataEmph 5 2 10" xfId="46630" xr:uid="{4C490F68-8EF7-49DB-AF04-29AC9242089A}"/>
    <cellStyle name="SAPBEXstdDataEmph 5 2 11" xfId="48948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5" xr:uid="{315D9870-E6C5-4F11-BF19-3E47CEBFF728}"/>
    <cellStyle name="SAPBEXstdDataEmph 5 2 9" xfId="44440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5" xr:uid="{7D5BE889-2C7A-4580-BBDB-B6C6BB22EE27}"/>
    <cellStyle name="SAPBEXstdDataEmph 5 9" xfId="43221" xr:uid="{FB2D790E-749E-4588-BD71-659886B12F46}"/>
    <cellStyle name="SAPBEXstdDataEmph 6" xfId="3728" xr:uid="{00000000-0005-0000-0000-0000A48C0000}"/>
    <cellStyle name="SAPBEXstdDataEmph 6 10" xfId="45415" xr:uid="{CA320F17-DE4A-4757-8EE8-0BFF2E91638C}"/>
    <cellStyle name="SAPBEXstdDataEmph 6 11" xfId="47741" xr:uid="{731615D5-FAD7-4084-8205-C6750081EDBD}"/>
    <cellStyle name="SAPBEXstdDataEmph 6 2" xfId="3868" xr:uid="{00000000-0005-0000-0000-0000A58C0000}"/>
    <cellStyle name="SAPBEXstdDataEmph 6 2 10" xfId="46631" xr:uid="{6B246274-A43C-4C77-96A8-D5D7D50D5E27}"/>
    <cellStyle name="SAPBEXstdDataEmph 6 2 11" xfId="48949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4" xr:uid="{76114C52-2BB5-4F36-91D3-0DAE96275DBB}"/>
    <cellStyle name="SAPBEXstdDataEmph 6 2 9" xfId="44441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6" xr:uid="{20AD2191-4B31-43C9-B317-CA30C5EB478B}"/>
    <cellStyle name="SAPBEXstdDataEmph 6 9" xfId="43222" xr:uid="{255B2346-E62C-429A-8D70-5B2E2063063B}"/>
    <cellStyle name="SAPBEXstdDataEmph 7" xfId="3729" xr:uid="{00000000-0005-0000-0000-0000BC8C0000}"/>
    <cellStyle name="SAPBEXstdDataEmph 7 10" xfId="45416" xr:uid="{C476E887-B324-4306-8CC0-3247750B3733}"/>
    <cellStyle name="SAPBEXstdDataEmph 7 11" xfId="47742" xr:uid="{3EA22B14-DA03-4D8B-AF74-212CC1077025}"/>
    <cellStyle name="SAPBEXstdDataEmph 7 2" xfId="3867" xr:uid="{00000000-0005-0000-0000-0000BD8C0000}"/>
    <cellStyle name="SAPBEXstdDataEmph 7 2 10" xfId="46632" xr:uid="{409669B6-0375-47EB-8883-003721204221}"/>
    <cellStyle name="SAPBEXstdDataEmph 7 2 11" xfId="48950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3" xr:uid="{C31C8682-2987-4DE1-871E-B400CA2228A9}"/>
    <cellStyle name="SAPBEXstdDataEmph 7 2 9" xfId="44442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6" xr:uid="{00C4FEFF-A856-44AA-9C78-F1B4090529C7}"/>
    <cellStyle name="SAPBEXstdDataEmph 7 9" xfId="43223" xr:uid="{FE8BF3AE-FFCC-45E5-9332-353B8FB5AD28}"/>
    <cellStyle name="SAPBEXstdDataEmph 8" xfId="3730" xr:uid="{00000000-0005-0000-0000-0000D48C0000}"/>
    <cellStyle name="SAPBEXstdDataEmph 8 10" xfId="45417" xr:uid="{99E387ED-288A-4E79-A40E-7D0E1B8C7E50}"/>
    <cellStyle name="SAPBEXstdDataEmph 8 11" xfId="47743" xr:uid="{42DDD275-6B15-4F08-868E-17E799AFAB03}"/>
    <cellStyle name="SAPBEXstdDataEmph 8 2" xfId="3866" xr:uid="{00000000-0005-0000-0000-0000D58C0000}"/>
    <cellStyle name="SAPBEXstdDataEmph 8 2 10" xfId="46633" xr:uid="{05CABB7A-0A1D-43B4-B569-85E57AD2E88F}"/>
    <cellStyle name="SAPBEXstdDataEmph 8 2 11" xfId="48951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2" xr:uid="{CCAC7B11-E100-4773-8FBF-C26113D964B1}"/>
    <cellStyle name="SAPBEXstdDataEmph 8 2 9" xfId="44443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5" xr:uid="{D42D92BE-BAA5-4BF0-AA78-29BFE334D927}"/>
    <cellStyle name="SAPBEXstdDataEmph 8 9" xfId="43224" xr:uid="{770026D7-DB32-42FE-ADB2-153BD0D6C152}"/>
    <cellStyle name="SAPBEXstdDataEmph 9" xfId="3731" xr:uid="{00000000-0005-0000-0000-0000EC8C0000}"/>
    <cellStyle name="SAPBEXstdDataEmph 9 10" xfId="45418" xr:uid="{CF7F3B75-8E4B-44F3-87AE-8EAAC2B5E7FC}"/>
    <cellStyle name="SAPBEXstdDataEmph 9 11" xfId="47744" xr:uid="{99863258-7247-42D7-B240-92D0F623702B}"/>
    <cellStyle name="SAPBEXstdDataEmph 9 2" xfId="3865" xr:uid="{00000000-0005-0000-0000-0000ED8C0000}"/>
    <cellStyle name="SAPBEXstdDataEmph 9 2 10" xfId="46634" xr:uid="{D1B439A0-A35D-4056-B61E-CF59F4850323}"/>
    <cellStyle name="SAPBEXstdDataEmph 9 2 11" xfId="48952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1" xr:uid="{937940A7-CE9E-40EB-95CA-A77E1068DE11}"/>
    <cellStyle name="SAPBEXstdDataEmph 9 2 9" xfId="44444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4" xr:uid="{170E8C24-DB85-4919-B064-4438571ACD0C}"/>
    <cellStyle name="SAPBEXstdDataEmph 9 9" xfId="43225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5" xr:uid="{0D8C2990-9F9F-43CA-BD80-F268BFAA69B1}"/>
    <cellStyle name="SAPBEXstdItem 10 12" xfId="43226" xr:uid="{0C8FF25B-BAC4-438B-95C3-C9CEA622E57B}"/>
    <cellStyle name="SAPBEXstdItem 10 13" xfId="45419" xr:uid="{7C696BFD-2EBB-4B0E-A749-946F99A2ED20}"/>
    <cellStyle name="SAPBEXstdItem 10 14" xfId="47745" xr:uid="{694EFBF7-EBD1-41A9-95A8-2288808ABDF2}"/>
    <cellStyle name="SAPBEXstdItem 10 2" xfId="1925" xr:uid="{00000000-0005-0000-0000-0000088D0000}"/>
    <cellStyle name="SAPBEXstdItem 10 2 10" xfId="44445" xr:uid="{0122A922-1AF1-4F88-9948-06BE6BB70AC7}"/>
    <cellStyle name="SAPBEXstdItem 10 2 11" xfId="46635" xr:uid="{4F6004D3-FBDF-48C4-B65F-2CA25CCFFC59}"/>
    <cellStyle name="SAPBEXstdItem 10 2 12" xfId="48953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40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3" xr:uid="{89C7C313-A610-48A4-9121-851CC91BFE5C}"/>
    <cellStyle name="SAPBEXstdItem 11 12" xfId="43227" xr:uid="{C3D09554-06A2-44D3-956D-040489021C3B}"/>
    <cellStyle name="SAPBEXstdItem 11 13" xfId="45420" xr:uid="{2BC0A54E-C5E1-4E4F-9877-21CC25AB37B8}"/>
    <cellStyle name="SAPBEXstdItem 11 14" xfId="47746" xr:uid="{DC656FB0-B497-4B12-BB05-DBE20EDE7241}"/>
    <cellStyle name="SAPBEXstdItem 11 2" xfId="3733" xr:uid="{00000000-0005-0000-0000-0000318D0000}"/>
    <cellStyle name="SAPBEXstdItem 11 2 10" xfId="44446" xr:uid="{7A6C0A52-749B-4532-B101-21A46FA527F8}"/>
    <cellStyle name="SAPBEXstdItem 11 2 11" xfId="46636" xr:uid="{BD20CD44-342B-47C0-A698-6EF1D5228BB1}"/>
    <cellStyle name="SAPBEXstdItem 11 2 12" xfId="48954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9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4" xr:uid="{839D872A-95B9-4EE5-AA42-401D82ED45FE}"/>
    <cellStyle name="SAPBEXstdItem 12 12" xfId="43228" xr:uid="{F8EABC44-9A1A-4FE3-918F-31D4A2E985EF}"/>
    <cellStyle name="SAPBEXstdItem 12 13" xfId="45421" xr:uid="{3E6199C5-FCC1-4CC9-B738-D999F38F5C09}"/>
    <cellStyle name="SAPBEXstdItem 12 14" xfId="47747" xr:uid="{78DD7D70-A388-47A4-8073-0E518206FA0E}"/>
    <cellStyle name="SAPBEXstdItem 12 2" xfId="3734" xr:uid="{00000000-0005-0000-0000-0000558D0000}"/>
    <cellStyle name="SAPBEXstdItem 12 2 10" xfId="44447" xr:uid="{C860C471-9D88-4259-800C-0819E81B160B}"/>
    <cellStyle name="SAPBEXstdItem 12 2 11" xfId="46637" xr:uid="{1AA25363-2A04-4D85-A138-8FCFD2C27FC5}"/>
    <cellStyle name="SAPBEXstdItem 12 2 12" xfId="48955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8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2" xr:uid="{2FEB5B8B-05E8-416D-8028-583E28C94C1E}"/>
    <cellStyle name="SAPBEXstdItem 13 11" xfId="47748" xr:uid="{075D5093-3C56-4BFF-B3BA-5E3902D38033}"/>
    <cellStyle name="SAPBEXstdItem 13 2" xfId="3861" xr:uid="{00000000-0005-0000-0000-0000788D0000}"/>
    <cellStyle name="SAPBEXstdItem 13 2 10" xfId="46638" xr:uid="{98D36445-AB5D-4AE1-96B3-3C59E3D81F31}"/>
    <cellStyle name="SAPBEXstdItem 13 2 11" xfId="48956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7" xr:uid="{B15128C4-F546-49B7-9352-22120A98D11A}"/>
    <cellStyle name="SAPBEXstdItem 13 2 9" xfId="44448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4" xr:uid="{5374E143-6DE0-4847-B4E3-19160805DBCF}"/>
    <cellStyle name="SAPBEXstdItem 13 9" xfId="43229" xr:uid="{08963164-7F60-4937-8F12-9A66D7B3401A}"/>
    <cellStyle name="SAPBEXstdItem 14" xfId="3736" xr:uid="{00000000-0005-0000-0000-00008F8D0000}"/>
    <cellStyle name="SAPBEXstdItem 14 10" xfId="45423" xr:uid="{CC703D34-6BB1-442E-BA10-F31BD58CC4EA}"/>
    <cellStyle name="SAPBEXstdItem 14 11" xfId="47749" xr:uid="{7E78573B-2437-4B30-8BB9-8EE7B53D9505}"/>
    <cellStyle name="SAPBEXstdItem 14 2" xfId="3860" xr:uid="{00000000-0005-0000-0000-0000908D0000}"/>
    <cellStyle name="SAPBEXstdItem 14 2 10" xfId="46639" xr:uid="{0BA06C90-CB70-4165-B430-F9B8373EEC45}"/>
    <cellStyle name="SAPBEXstdItem 14 2 11" xfId="48957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6" xr:uid="{6D753913-5746-4E01-9899-23AC82EF58A0}"/>
    <cellStyle name="SAPBEXstdItem 14 2 9" xfId="44449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3" xr:uid="{A74639E4-893F-4DCD-91CD-ED1E80C26BEF}"/>
    <cellStyle name="SAPBEXstdItem 14 9" xfId="43230" xr:uid="{3DC1FC78-E688-48FF-A358-D7ACC23B87C1}"/>
    <cellStyle name="SAPBEXstdItem 15" xfId="3737" xr:uid="{00000000-0005-0000-0000-0000A78D0000}"/>
    <cellStyle name="SAPBEXstdItem 15 10" xfId="45424" xr:uid="{9DA0A743-5DDB-45A7-82B5-E81E3D4A589C}"/>
    <cellStyle name="SAPBEXstdItem 15 11" xfId="47750" xr:uid="{B76E7228-A086-48C2-AF1A-9CAB997B6D7D}"/>
    <cellStyle name="SAPBEXstdItem 15 2" xfId="2152" xr:uid="{00000000-0005-0000-0000-0000A88D0000}"/>
    <cellStyle name="SAPBEXstdItem 15 2 10" xfId="46640" xr:uid="{64F4B543-F689-444F-A3AC-ECE59A332FC0}"/>
    <cellStyle name="SAPBEXstdItem 15 2 11" xfId="48958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5" xr:uid="{236D5A78-1BF2-4D2F-9574-11DCF2053BB3}"/>
    <cellStyle name="SAPBEXstdItem 15 2 9" xfId="44450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1" xr:uid="{50084843-5142-4DD6-B7ED-C3C92F7C3753}"/>
    <cellStyle name="SAPBEXstdItem 15 9" xfId="43231" xr:uid="{0BCC0618-F277-43BC-BC3B-3A977DD44DB5}"/>
    <cellStyle name="SAPBEXstdItem 16" xfId="2127" xr:uid="{00000000-0005-0000-0000-0000BF8D0000}"/>
    <cellStyle name="SAPBEXstdItem 16 10" xfId="46676" xr:uid="{5A513AF0-FC8D-4D26-B964-D83B08567766}"/>
    <cellStyle name="SAPBEXstdItem 16 11" xfId="48993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8" xr:uid="{7901705A-77E8-4F5B-987E-0460ECF997A4}"/>
    <cellStyle name="SAPBEXstdItem 16 9" xfId="44488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8" xr:uid="{C09C6340-9E62-4FB4-9923-F37E73E3E857}"/>
    <cellStyle name="SAPBEXstdItem 17 4" xfId="38849" xr:uid="{B8348AB2-AAD6-44F5-A755-1A34E58C8787}"/>
    <cellStyle name="SAPBEXstdItem 17 5" xfId="45546" xr:uid="{CF7498D9-9003-4204-AEB9-9540043107B8}"/>
    <cellStyle name="SAPBEXstdItem 17 6" xfId="47868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7" xr:uid="{BC4F9637-0CED-400F-8B75-771BBC7FDE85}"/>
    <cellStyle name="SAPBEXstdItem 2 14" xfId="40180" xr:uid="{B5507E57-00C0-42B3-8D52-94822923F2A2}"/>
    <cellStyle name="SAPBEXstdItem 2 15" xfId="43322" xr:uid="{06027803-1FA0-4D0A-B888-39D2D21AD3ED}"/>
    <cellStyle name="SAPBEXstdItem 2 16" xfId="43395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8" xr:uid="{B56E9AF5-D8C3-4994-90ED-64B014AC67F9}"/>
    <cellStyle name="SAPBEXstdItem 2 2 14" xfId="41315" xr:uid="{31863135-6787-424B-A54C-0422E014101C}"/>
    <cellStyle name="SAPBEXstdItem 2 2 15" xfId="44526" xr:uid="{7BC5630A-D3FF-4B22-88A2-D614266B8054}"/>
    <cellStyle name="SAPBEXstdItem 2 2 16" xfId="38944" xr:uid="{CD3F51B6-D28D-4D5E-831D-996CC311AC01}"/>
    <cellStyle name="SAPBEXstdItem 2 2 2" xfId="982" xr:uid="{00000000-0005-0000-0000-0000DB8D0000}"/>
    <cellStyle name="SAPBEXstdItem 2 2 2 10" xfId="41451" xr:uid="{B74AE6CC-9D47-41C0-9D20-E9A010A8F0EB}"/>
    <cellStyle name="SAPBEXstdItem 2 2 2 11" xfId="38955" xr:uid="{F8B77455-29F8-402E-8AA4-C8E43FA65A09}"/>
    <cellStyle name="SAPBEXstdItem 2 2 2 12" xfId="46753" xr:uid="{B472C01F-AEEC-43EF-90E5-905EC45AE55A}"/>
    <cellStyle name="SAPBEXstdItem 2 2 2 13" xfId="49069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50" xr:uid="{00F5B498-A2E2-4464-B3FB-773E58C381DA}"/>
    <cellStyle name="SAPBEXstdItem 2 2 3 11" xfId="38956" xr:uid="{395C113E-4C61-464C-8BD2-B7D5F53CC612}"/>
    <cellStyle name="SAPBEXstdItem 2 2 3 12" xfId="46752" xr:uid="{59D3408A-E09E-4094-8721-2D121714C3B8}"/>
    <cellStyle name="SAPBEXstdItem 2 2 3 13" xfId="49068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7" xr:uid="{1A7277DC-9441-4767-A4E3-52109DE0256F}"/>
    <cellStyle name="SAPBEXstdItem 2 2 4 11" xfId="45548" xr:uid="{3F2AC1BB-1A3E-4171-A3DF-536A0EC16D4E}"/>
    <cellStyle name="SAPBEXstdItem 2 2 4 12" xfId="47870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90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2" xr:uid="{EA0F299C-4C06-4AE7-AAAB-1971A463A2C4}"/>
    <cellStyle name="SAPBEXstdItem 2 3 11" xfId="46751" xr:uid="{39120719-D05A-4923-BAB4-AD185FDD9FB1}"/>
    <cellStyle name="SAPBEXstdItem 2 3 12" xfId="49067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7" xr:uid="{440DDE0B-6C30-4834-A687-9D3132314C44}"/>
    <cellStyle name="SAPBEXstdItem 2 3 2 4" xfId="44875" xr:uid="{7683CF21-4DA4-4096-AC1C-79AD7E538622}"/>
    <cellStyle name="SAPBEXstdItem 2 3 2 5" xfId="46939" xr:uid="{2DB21F18-68EB-4DA3-A573-2C5506CFC03C}"/>
    <cellStyle name="SAPBEXstdItem 2 3 2 6" xfId="49237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7" xr:uid="{E4D684F3-7941-432B-8654-BEEB9EA799F6}"/>
    <cellStyle name="SAPBEXstdItem 2 4" xfId="2294" xr:uid="{00000000-0005-0000-0000-00001D8E0000}"/>
    <cellStyle name="SAPBEXstdItem 2 4 10" xfId="40389" xr:uid="{DA3F78D2-1744-47C8-A120-CE88994AAFE1}"/>
    <cellStyle name="SAPBEXstdItem 2 4 11" xfId="38848" xr:uid="{0F5F1732-CC34-4D2B-BECA-09DEB260A6C1}"/>
    <cellStyle name="SAPBEXstdItem 2 4 12" xfId="45547" xr:uid="{B561AE14-0AB5-47E3-84FF-A297471A0B61}"/>
    <cellStyle name="SAPBEXstdItem 2 4 13" xfId="47869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6" xr:uid="{EFBA0336-0734-43CE-A798-7C5B2C113FE3}"/>
    <cellStyle name="SAPBEXstdItem 23" xfId="41937" xr:uid="{4D080F04-9287-4981-9ABD-A1B7758B374E}"/>
    <cellStyle name="SAPBEXstdItem 24" xfId="43378" xr:uid="{52A72F60-9A6B-48E7-9CB4-25DCDC73A106}"/>
    <cellStyle name="SAPBEXstdItem 25" xfId="41245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2" xr:uid="{BA8CFC84-72AC-4C59-AF13-75891B46646E}"/>
    <cellStyle name="SAPBEXstdItem 3 16" xfId="40016" xr:uid="{993B9BE0-CDC5-4937-A236-C618C4CADC7B}"/>
    <cellStyle name="SAPBEXstdItem 3 17" xfId="44527" xr:uid="{399F502B-FFFD-445C-8412-F379B76C99DE}"/>
    <cellStyle name="SAPBEXstdItem 3 18" xfId="40111" xr:uid="{F3157452-F7FC-48D0-A0CB-BD400B7D4A3C}"/>
    <cellStyle name="SAPBEXstdItem 3 2" xfId="985" xr:uid="{00000000-0005-0000-0000-00003E8E0000}"/>
    <cellStyle name="SAPBEXstdItem 3 2 10" xfId="42380" xr:uid="{3F0DBBA6-D0E5-4C71-B5EE-97DE2C376F7C}"/>
    <cellStyle name="SAPBEXstdItem 3 2 11" xfId="46913" xr:uid="{FCAAA63F-F2BE-4BFD-B8A0-496B4FE1505F}"/>
    <cellStyle name="SAPBEXstdItem 3 2 12" xfId="49216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8" xr:uid="{26549177-FC52-4999-8795-B8A66D7A14F9}"/>
    <cellStyle name="SAPBEXstdItem 3 3 11" xfId="42379" xr:uid="{9CD07167-0E61-4991-A799-D411D1B100B6}"/>
    <cellStyle name="SAPBEXstdItem 3 3 12" xfId="46912" xr:uid="{D0053F89-27D2-4FDE-9FCF-D010A8713520}"/>
    <cellStyle name="SAPBEXstdItem 3 3 13" xfId="49215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1" xr:uid="{29C7C3E4-A2AB-43D5-8A40-EDAD034E9730}"/>
    <cellStyle name="SAPBEXstdItem 3 4 11" xfId="45563" xr:uid="{EF205A3B-0E79-4919-9F62-0D37FA47C5B5}"/>
    <cellStyle name="SAPBEXstdItem 3 4 12" xfId="47884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5" xr:uid="{99394AB4-B0EB-43ED-BAF9-DF19771BFDD1}"/>
    <cellStyle name="SAPBEXstdItem 3 4 9" xfId="39261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300" xr:uid="{029A9006-41BC-4ACD-9A2F-5047BDEB0A14}"/>
    <cellStyle name="SAPBEXstdItem 4 14" xfId="41936" xr:uid="{B8AF9D89-1A0E-46F0-9259-7C24E7B00B50}"/>
    <cellStyle name="SAPBEXstdItem 4 15" xfId="43321" xr:uid="{DDBF95E6-0D63-4AF7-A2FB-5B745A843C19}"/>
    <cellStyle name="SAPBEXstdItem 4 16" xfId="41246" xr:uid="{C9755409-E76F-4E8B-90F1-CB8D0E44C8CD}"/>
    <cellStyle name="SAPBEXstdItem 4 2" xfId="987" xr:uid="{00000000-0005-0000-0000-0000788E0000}"/>
    <cellStyle name="SAPBEXstdItem 4 2 10" xfId="44858" xr:uid="{279545F7-04DD-4148-943A-4E9910164B01}"/>
    <cellStyle name="SAPBEXstdItem 4 2 11" xfId="46915" xr:uid="{59F1DBF6-F6CA-45AF-AD3B-D2B04D798BDA}"/>
    <cellStyle name="SAPBEXstdItem 4 2 12" xfId="49218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2" xr:uid="{7352F4B8-B2B6-4994-BE7D-34BBF981C2F1}"/>
    <cellStyle name="SAPBEXstdItem 4 3" xfId="3740" xr:uid="{00000000-0005-0000-0000-0000868E0000}"/>
    <cellStyle name="SAPBEXstdItem 4 3 10" xfId="42381" xr:uid="{8DDE3A20-FA28-4628-99E9-F9CDB58BFAFE}"/>
    <cellStyle name="SAPBEXstdItem 4 3 11" xfId="44857" xr:uid="{FBC4233D-FF19-4F89-9552-472D318C7267}"/>
    <cellStyle name="SAPBEXstdItem 4 3 12" xfId="46914" xr:uid="{47E55B2E-D0BA-402B-9EAD-828B74AFD6C0}"/>
    <cellStyle name="SAPBEXstdItem 4 3 13" xfId="49217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9" xr:uid="{4623D203-F000-45D6-B092-F130C61A0C40}"/>
    <cellStyle name="SAPBEXstdItem 4 4 11" xfId="47871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1" xr:uid="{2372C766-743E-4957-9565-A2C5D43D1E65}"/>
    <cellStyle name="SAPBEXstdItem 4 4 9" xfId="38846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1" xr:uid="{B978DAE8-80FB-4BF5-B3F8-9E3718FCAA39}"/>
    <cellStyle name="SAPBEXstdItem 5 14" xfId="40179" xr:uid="{38B18C03-CB49-4017-AC4F-5A1ECD847233}"/>
    <cellStyle name="SAPBEXstdItem 5 15" xfId="40000" xr:uid="{1F4F29D0-6768-4F47-A325-A6160FE09208}"/>
    <cellStyle name="SAPBEXstdItem 5 16" xfId="40112" xr:uid="{1ADF74EE-2292-4DE3-BACF-59461D8CF187}"/>
    <cellStyle name="SAPBEXstdItem 5 2" xfId="989" xr:uid="{00000000-0005-0000-0000-0000B08E0000}"/>
    <cellStyle name="SAPBEXstdItem 5 2 10" xfId="44859" xr:uid="{2391BECC-FC26-432C-B377-AC1BE9E32D80}"/>
    <cellStyle name="SAPBEXstdItem 5 2 11" xfId="46916" xr:uid="{A0058519-55A7-49B0-A223-E79ED2181FE7}"/>
    <cellStyle name="SAPBEXstdItem 5 2 12" xfId="49219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3" xr:uid="{77BF649F-85EF-4FEB-9472-315D864D4729}"/>
    <cellStyle name="SAPBEXstdItem 5 2 2 4" xfId="44951" xr:uid="{7F74B9B2-CE42-41FB-9568-F60B2960B3A1}"/>
    <cellStyle name="SAPBEXstdItem 5 2 2 5" xfId="47014" xr:uid="{2C34E546-F244-4E84-BAB7-4F93845AD9D2}"/>
    <cellStyle name="SAPBEXstdItem 5 2 2 6" xfId="49311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3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2" xr:uid="{4A0C6AED-944C-498C-8491-A3B4C159A3EC}"/>
    <cellStyle name="SAPBEXstdItem 5 3 12" xfId="38845" xr:uid="{C131BACB-F987-4033-A757-5DF1A51FA2C3}"/>
    <cellStyle name="SAPBEXstdItem 5 3 13" xfId="45550" xr:uid="{6D715F2C-B124-4D1A-83C4-B3870C8C0217}"/>
    <cellStyle name="SAPBEXstdItem 5 3 14" xfId="47872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2" xr:uid="{84B03AFD-250F-4951-BB50-17679C6E231C}"/>
    <cellStyle name="SAPBEXstdItem 6 15" xfId="43232" xr:uid="{1179657F-4B92-4BA7-B589-83D7F5FD5697}"/>
    <cellStyle name="SAPBEXstdItem 6 16" xfId="45425" xr:uid="{995B7256-EE39-434D-987B-E70E963ACE4D}"/>
    <cellStyle name="SAPBEXstdItem 6 17" xfId="47751" xr:uid="{3F5A5509-8A54-4E1A-BA76-668466174053}"/>
    <cellStyle name="SAPBEXstdItem 6 2" xfId="991" xr:uid="{00000000-0005-0000-0000-0000E38E0000}"/>
    <cellStyle name="SAPBEXstdItem 6 2 10" xfId="42385" xr:uid="{2BF91311-BD87-4E99-8EE7-A9D7500F4863}"/>
    <cellStyle name="SAPBEXstdItem 6 2 11" xfId="46918" xr:uid="{6517111F-FE5D-4E43-A3EA-5520243D3DA6}"/>
    <cellStyle name="SAPBEXstdItem 6 2 12" xfId="49221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4" xr:uid="{21CC615E-2475-4BB8-A40D-AB6AB3A9081F}"/>
    <cellStyle name="SAPBEXstdItem 6 3 11" xfId="46917" xr:uid="{3F3D4738-D321-4AA3-9928-34CE26DF44FA}"/>
    <cellStyle name="SAPBEXstdItem 6 3 12" xfId="49220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1" xr:uid="{7183E7AB-6F2C-4270-814B-D14F18918EFF}"/>
    <cellStyle name="SAPBEXstdItem 6 4 11" xfId="46641" xr:uid="{6F3C2934-AE88-4330-A0D1-FB0DC73A34DC}"/>
    <cellStyle name="SAPBEXstdItem 6 4 12" xfId="48959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4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2" xr:uid="{B20CB977-792D-43F4-B8C3-31B53B1B73F3}"/>
    <cellStyle name="SAPBEXstdItem 7 13" xfId="43233" xr:uid="{BC38444B-4751-4FAD-A123-71352CCB57CB}"/>
    <cellStyle name="SAPBEXstdItem 7 14" xfId="45426" xr:uid="{5EEC0B3C-2002-4262-9696-63D338A96583}"/>
    <cellStyle name="SAPBEXstdItem 7 15" xfId="47752" xr:uid="{8D5FB42D-896B-43BA-ADDC-EF6C70A7C919}"/>
    <cellStyle name="SAPBEXstdItem 7 2" xfId="994" xr:uid="{00000000-0005-0000-0000-0000278F0000}"/>
    <cellStyle name="SAPBEXstdItem 7 2 10" xfId="44860" xr:uid="{9AD25526-7D57-4E12-9D48-4EB5F5A64BC7}"/>
    <cellStyle name="SAPBEXstdItem 7 2 11" xfId="46919" xr:uid="{2EC25ADF-F257-4570-B91A-96286299D5E8}"/>
    <cellStyle name="SAPBEXstdItem 7 2 12" xfId="49222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4" xr:uid="{8C5712A1-0B1F-4FF4-8B3B-AA95262DA08A}"/>
    <cellStyle name="SAPBEXstdItem 7 2 2 4" xfId="44952" xr:uid="{036A8612-1B5F-4919-9513-1C4BA2BE3F8F}"/>
    <cellStyle name="SAPBEXstdItem 7 2 2 5" xfId="47015" xr:uid="{E01A6959-9D87-49ED-A7D1-977C48BD6F79}"/>
    <cellStyle name="SAPBEXstdItem 7 2 2 6" xfId="49312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6" xr:uid="{5766BEE0-AE23-4B9D-8567-AE6A819F3180}"/>
    <cellStyle name="SAPBEXstdItem 7 3" xfId="3743" xr:uid="{00000000-0005-0000-0000-0000308F0000}"/>
    <cellStyle name="SAPBEXstdItem 7 3 10" xfId="44452" xr:uid="{32431219-41C8-4ADC-AA3C-B49542E88105}"/>
    <cellStyle name="SAPBEXstdItem 7 3 11" xfId="46642" xr:uid="{9D208800-7FD3-44E7-ACFF-473D822C3A7A}"/>
    <cellStyle name="SAPBEXstdItem 7 3 12" xfId="48960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3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1" xr:uid="{1C1F1653-BE0E-410B-B41D-3C62C4D450A4}"/>
    <cellStyle name="SAPBEXstdItem 8 13" xfId="43234" xr:uid="{5AC7532D-F98F-4818-B689-FA86528C8575}"/>
    <cellStyle name="SAPBEXstdItem 8 14" xfId="45427" xr:uid="{CA414697-1AD8-4B8E-8570-9BA46C3719F4}"/>
    <cellStyle name="SAPBEXstdItem 8 15" xfId="47753" xr:uid="{D3495B2E-7753-4EE0-A2F0-48854C9DF4BB}"/>
    <cellStyle name="SAPBEXstdItem 8 2" xfId="996" xr:uid="{00000000-0005-0000-0000-0000548F0000}"/>
    <cellStyle name="SAPBEXstdItem 8 2 10" xfId="44861" xr:uid="{6D07E145-7D51-469D-BF57-E044D32B8831}"/>
    <cellStyle name="SAPBEXstdItem 8 2 11" xfId="46920" xr:uid="{95A41541-1435-4309-BD93-A1E2829D61F6}"/>
    <cellStyle name="SAPBEXstdItem 8 2 12" xfId="49223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5" xr:uid="{2691C037-EAA8-4E51-9C5C-3A42EFF407FD}"/>
    <cellStyle name="SAPBEXstdItem 8 2 2 4" xfId="44953" xr:uid="{35BF3611-62C5-41C7-8C8C-4317920309E0}"/>
    <cellStyle name="SAPBEXstdItem 8 2 2 5" xfId="47016" xr:uid="{754F0F57-4FD8-452B-BC8A-41261FD075A7}"/>
    <cellStyle name="SAPBEXstdItem 8 2 2 6" xfId="49313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7" xr:uid="{A94DB68B-876C-45D7-87C0-E5C8A5A83414}"/>
    <cellStyle name="SAPBEXstdItem 8 3" xfId="1930" xr:uid="{00000000-0005-0000-0000-00005D8F0000}"/>
    <cellStyle name="SAPBEXstdItem 8 3 10" xfId="44453" xr:uid="{C92C5EFC-10AD-48FB-9050-A59042D1B0AC}"/>
    <cellStyle name="SAPBEXstdItem 8 3 11" xfId="46643" xr:uid="{52423BAA-AB3F-483C-A6A3-89823B904CEF}"/>
    <cellStyle name="SAPBEXstdItem 8 3 12" xfId="48961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2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80" xr:uid="{AA92BF84-5616-463A-A965-CD508E665FB8}"/>
    <cellStyle name="SAPBEXstdItem 9 13" xfId="43235" xr:uid="{96936E81-FE49-4403-AC8F-A86D005AF58B}"/>
    <cellStyle name="SAPBEXstdItem 9 14" xfId="45428" xr:uid="{0FCE7819-6E9B-4F80-AE85-9861ACB68005}"/>
    <cellStyle name="SAPBEXstdItem 9 15" xfId="47754" xr:uid="{0D46D908-811C-4A06-8A3E-1B8CB9F2EDC3}"/>
    <cellStyle name="SAPBEXstdItem 9 2" xfId="998" xr:uid="{00000000-0005-0000-0000-0000818F0000}"/>
    <cellStyle name="SAPBEXstdItem 9 2 10" xfId="44862" xr:uid="{3B6D7763-D183-4445-B6B8-747AC401ABD3}"/>
    <cellStyle name="SAPBEXstdItem 9 2 11" xfId="46921" xr:uid="{EA806550-A064-4D75-B572-1A68C31D7493}"/>
    <cellStyle name="SAPBEXstdItem 9 2 12" xfId="49224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6" xr:uid="{EEC8523E-C685-4E17-9B0A-D639BBBB055B}"/>
    <cellStyle name="SAPBEXstdItem 9 2 2 4" xfId="44954" xr:uid="{AF7EACF2-4870-4A72-969E-D26602C2198C}"/>
    <cellStyle name="SAPBEXstdItem 9 2 2 5" xfId="47017" xr:uid="{1E102E92-F280-4BE9-9200-A0F1DDC4AF19}"/>
    <cellStyle name="SAPBEXstdItem 9 2 2 6" xfId="49314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8" xr:uid="{DD85643E-D4A9-4E13-AA88-2506621DF0FA}"/>
    <cellStyle name="SAPBEXstdItem 9 3" xfId="1931" xr:uid="{00000000-0005-0000-0000-00008A8F0000}"/>
    <cellStyle name="SAPBEXstdItem 9 3 10" xfId="44454" xr:uid="{BF0C684B-A2E6-4835-85AF-8066A3077562}"/>
    <cellStyle name="SAPBEXstdItem 9 3 11" xfId="46644" xr:uid="{FC0AF626-1803-4610-8560-3CEA0F050F38}"/>
    <cellStyle name="SAPBEXstdItem 9 3 12" xfId="48962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1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9" xr:uid="{B09E2320-A542-423B-B3E2-A53786CD9238}"/>
    <cellStyle name="SAPBEXstdItemX 10 11" xfId="47755" xr:uid="{FD979783-FF25-4426-B221-5C88C3FEFB72}"/>
    <cellStyle name="SAPBEXstdItemX 10 2" xfId="2106" xr:uid="{00000000-0005-0000-0000-0000AE8F0000}"/>
    <cellStyle name="SAPBEXstdItemX 10 2 10" xfId="46645" xr:uid="{D19ACE81-DA39-4A9F-AFCD-625B72535F48}"/>
    <cellStyle name="SAPBEXstdItemX 10 2 11" xfId="48963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30" xr:uid="{93EF6B1B-53A5-43CE-AEB8-86400BE5B9AD}"/>
    <cellStyle name="SAPBEXstdItemX 10 2 9" xfId="44455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40" xr:uid="{DEF834AE-C833-4DFE-A116-974D227352DB}"/>
    <cellStyle name="SAPBEXstdItemX 10 9" xfId="43236" xr:uid="{3F9F4653-D77C-4CF8-8ACE-B4EF12577C80}"/>
    <cellStyle name="SAPBEXstdItemX 11" xfId="3748" xr:uid="{00000000-0005-0000-0000-0000C58F0000}"/>
    <cellStyle name="SAPBEXstdItemX 11 10" xfId="45430" xr:uid="{8B50ECAD-3C07-44E5-819B-3DCB0AA12BC4}"/>
    <cellStyle name="SAPBEXstdItemX 11 11" xfId="47756" xr:uid="{C21111CD-1DD3-4655-ABA7-F9FF53B58705}"/>
    <cellStyle name="SAPBEXstdItemX 11 2" xfId="2104" xr:uid="{00000000-0005-0000-0000-0000C68F0000}"/>
    <cellStyle name="SAPBEXstdItemX 11 2 10" xfId="46646" xr:uid="{0486C245-0C50-4E3C-88C0-6DAD69A413FB}"/>
    <cellStyle name="SAPBEXstdItemX 11 2 11" xfId="48964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9" xr:uid="{01C3C094-343F-4610-A7D3-45ABB699A4CD}"/>
    <cellStyle name="SAPBEXstdItemX 11 2 9" xfId="44456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9" xr:uid="{98FCEB3A-38DB-43EE-AC90-73DE0D5FF753}"/>
    <cellStyle name="SAPBEXstdItemX 11 9" xfId="43237" xr:uid="{407F8789-DBFE-442C-9927-9CA06D4F0A88}"/>
    <cellStyle name="SAPBEXstdItemX 12" xfId="3749" xr:uid="{00000000-0005-0000-0000-0000DD8F0000}"/>
    <cellStyle name="SAPBEXstdItemX 12 10" xfId="45431" xr:uid="{8BAFB1B0-3281-48C6-AD24-3CAE775D9C99}"/>
    <cellStyle name="SAPBEXstdItemX 12 11" xfId="47757" xr:uid="{B63A75DB-FEA0-40AA-AF14-8B5D3468D983}"/>
    <cellStyle name="SAPBEXstdItemX 12 2" xfId="2095" xr:uid="{00000000-0005-0000-0000-0000DE8F0000}"/>
    <cellStyle name="SAPBEXstdItemX 12 2 10" xfId="46647" xr:uid="{3F34B480-A693-4D73-BD6E-1E0D487C4EBE}"/>
    <cellStyle name="SAPBEXstdItemX 12 2 11" xfId="48965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8" xr:uid="{AC801E49-3786-4250-8486-BC035FA36E75}"/>
    <cellStyle name="SAPBEXstdItemX 12 2 9" xfId="44457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8" xr:uid="{0977BFB2-7366-4F2C-84B4-ED6DA16D3AD4}"/>
    <cellStyle name="SAPBEXstdItemX 12 9" xfId="43238" xr:uid="{E7FEF0BF-4730-48E9-B413-D34A59BCC2F8}"/>
    <cellStyle name="SAPBEXstdItemX 13" xfId="3750" xr:uid="{00000000-0005-0000-0000-0000F58F0000}"/>
    <cellStyle name="SAPBEXstdItemX 13 10" xfId="45432" xr:uid="{76590EAA-3C7A-4877-AB56-27432599A972}"/>
    <cellStyle name="SAPBEXstdItemX 13 11" xfId="47758" xr:uid="{387FE0FA-9F50-491B-8581-638604D8AEAE}"/>
    <cellStyle name="SAPBEXstdItemX 13 2" xfId="2108" xr:uid="{00000000-0005-0000-0000-0000F68F0000}"/>
    <cellStyle name="SAPBEXstdItemX 13 2 10" xfId="46648" xr:uid="{0D5A12A7-17E8-4028-8E32-EB4DBEE3A770}"/>
    <cellStyle name="SAPBEXstdItemX 13 2 11" xfId="48966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7" xr:uid="{0A225192-3227-4EAE-8F8F-6B18782D3C4C}"/>
    <cellStyle name="SAPBEXstdItemX 13 2 9" xfId="44458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9" xr:uid="{6604CCD5-AF55-44EF-9F90-576DE20D7B88}"/>
    <cellStyle name="SAPBEXstdItemX 13 9" xfId="43239" xr:uid="{29C29BBF-27B6-486D-9863-9CEC9F6B70D3}"/>
    <cellStyle name="SAPBEXstdItemX 14" xfId="3751" xr:uid="{00000000-0005-0000-0000-00000D900000}"/>
    <cellStyle name="SAPBEXstdItemX 14 10" xfId="45433" xr:uid="{E428050A-E204-4E53-AF77-29E8AF8D1D3E}"/>
    <cellStyle name="SAPBEXstdItemX 14 11" xfId="47759" xr:uid="{A3C068E3-308C-4837-8D1D-9C1006658477}"/>
    <cellStyle name="SAPBEXstdItemX 14 2" xfId="2102" xr:uid="{00000000-0005-0000-0000-00000E900000}"/>
    <cellStyle name="SAPBEXstdItemX 14 2 10" xfId="46649" xr:uid="{7CFD450A-E419-4920-8EF3-0FFD78A6132C}"/>
    <cellStyle name="SAPBEXstdItemX 14 2 11" xfId="48967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6" xr:uid="{BF4CF189-CA64-40EE-B0E9-02607E207B72}"/>
    <cellStyle name="SAPBEXstdItemX 14 2 9" xfId="44459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8" xr:uid="{6755A7B0-8943-4404-B94F-497B19F77AFC}"/>
    <cellStyle name="SAPBEXstdItemX 14 9" xfId="43240" xr:uid="{7FB6BFC0-091E-4600-871C-1303D2C3655C}"/>
    <cellStyle name="SAPBEXstdItemX 15" xfId="3752" xr:uid="{00000000-0005-0000-0000-000025900000}"/>
    <cellStyle name="SAPBEXstdItemX 15 10" xfId="45434" xr:uid="{57E80BB3-6C82-4038-B236-CDBD09E85514}"/>
    <cellStyle name="SAPBEXstdItemX 15 11" xfId="47760" xr:uid="{557038F3-D3DA-4E66-B9E5-3764C06282DE}"/>
    <cellStyle name="SAPBEXstdItemX 15 2" xfId="2094" xr:uid="{00000000-0005-0000-0000-000026900000}"/>
    <cellStyle name="SAPBEXstdItemX 15 2 10" xfId="46650" xr:uid="{CFE8FBAF-2F02-409E-915C-A5CC97924E18}"/>
    <cellStyle name="SAPBEXstdItemX 15 2 11" xfId="48968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5" xr:uid="{EE036C08-A2EE-459F-BFBD-95DD38F87351}"/>
    <cellStyle name="SAPBEXstdItemX 15 2 9" xfId="44460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7" xr:uid="{9C4BD0F0-BEAF-4CBD-8B8C-6DA8522AFDD2}"/>
    <cellStyle name="SAPBEXstdItemX 15 9" xfId="43241" xr:uid="{7959E3AA-B5EA-40FD-92CE-7AA4B0794F3E}"/>
    <cellStyle name="SAPBEXstdItemX 16" xfId="4887" xr:uid="{00000000-0005-0000-0000-00003D900000}"/>
    <cellStyle name="SAPBEXstdItemX 16 10" xfId="45551" xr:uid="{43EB1CF3-12BD-4F64-91F1-F7FEFFE7D174}"/>
    <cellStyle name="SAPBEXstdItemX 16 11" xfId="47873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3" xr:uid="{48607316-7E05-44F6-AB53-987CB1D922AC}"/>
    <cellStyle name="SAPBEXstdItemX 16 9" xfId="38126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1" xr:uid="{5EB60DDB-6A99-471A-BE2D-CF2D720789B0}"/>
    <cellStyle name="SAPBEXstdItemX 2 14" xfId="43320" xr:uid="{E4A2BBFC-6BA3-4C88-B3D6-96173E9F432F}"/>
    <cellStyle name="SAPBEXstdItemX 2 15" xfId="40113" xr:uid="{57B25132-9E0C-41DC-939E-A5900AF0D678}"/>
    <cellStyle name="SAPBEXstdItemX 2 2" xfId="1000" xr:uid="{00000000-0005-0000-0000-000055900000}"/>
    <cellStyle name="SAPBEXstdItemX 2 2 10" xfId="41935" xr:uid="{7CDC750B-93C5-41B0-994A-33DF3D083FE0}"/>
    <cellStyle name="SAPBEXstdItemX 2 2 11" xfId="41137" xr:uid="{83B37B8F-DA8D-47D0-BE8B-522C3354A481}"/>
    <cellStyle name="SAPBEXstdItemX 2 2 12" xfId="41248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5" xr:uid="{2211D083-D526-4EC6-8082-24538CBBD34A}"/>
    <cellStyle name="SAPBEXstdItemX 2 2 2 4" xfId="39270" xr:uid="{B1CD8253-9A30-4D59-B384-EA0E247D254E}"/>
    <cellStyle name="SAPBEXstdItemX 2 2 2 5" xfId="45553" xr:uid="{04906409-B6AF-406F-952F-73B4E78C5593}"/>
    <cellStyle name="SAPBEXstdItemX 2 2 2 6" xfId="47875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4" xr:uid="{2A63AFD0-63BB-401F-A74B-99895CEF952A}"/>
    <cellStyle name="SAPBEXstdItemX 2 3" xfId="3753" xr:uid="{00000000-0005-0000-0000-000063900000}"/>
    <cellStyle name="SAPBEXstdItemX 2 3 10" xfId="38116" xr:uid="{FA2A1129-B20F-444A-AB54-DB7C68F2422A}"/>
    <cellStyle name="SAPBEXstdItemX 2 3 11" xfId="45552" xr:uid="{5472ABFD-1630-47DB-8E7B-40C673185633}"/>
    <cellStyle name="SAPBEXstdItemX 2 3 12" xfId="47874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4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4" xr:uid="{91C68392-25C9-4343-B883-DFD841BA8126}"/>
    <cellStyle name="SAPBEXstdItemX 23" xfId="44815" xr:uid="{8B5EE8D4-B0BB-467F-8FC9-E0D9857ED7F1}"/>
    <cellStyle name="SAPBEXstdItemX 24" xfId="41247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8" xr:uid="{B698A30C-EC43-4EDA-8DA7-A9BFE113EB65}"/>
    <cellStyle name="SAPBEXstdItemX 3 12" xfId="40017" xr:uid="{B40E6B2B-F36B-4562-B1EC-0FCEAAC064ED}"/>
    <cellStyle name="SAPBEXstdItemX 3 13" xfId="43319" xr:uid="{849403C3-540D-4804-95C5-19D4E09FBF0D}"/>
    <cellStyle name="SAPBEXstdItemX 3 14" xfId="40947" xr:uid="{3F3E4EE9-3D77-487F-8C91-97A833840A69}"/>
    <cellStyle name="SAPBEXstdItemX 3 2" xfId="1002" xr:uid="{00000000-0005-0000-0000-00008E900000}"/>
    <cellStyle name="SAPBEXstdItemX 3 2 10" xfId="44863" xr:uid="{2D5B8650-1989-4CE4-BF6D-1F8AFE19D74E}"/>
    <cellStyle name="SAPBEXstdItemX 3 2 11" xfId="46922" xr:uid="{A769A931-767E-486A-94A1-73A5314EDB38}"/>
    <cellStyle name="SAPBEXstdItemX 3 2 12" xfId="49225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9" xr:uid="{9510F1A6-6BAB-4FAE-9F13-419EF14B2B62}"/>
    <cellStyle name="SAPBEXstdItemX 3 3" xfId="2105" xr:uid="{00000000-0005-0000-0000-00009C900000}"/>
    <cellStyle name="SAPBEXstdItemX 3 3 10" xfId="43366" xr:uid="{13B6A1C3-1CFD-4E77-BA9F-37EA80258B13}"/>
    <cellStyle name="SAPBEXstdItemX 3 3 11" xfId="45554" xr:uid="{BC0E833D-C067-4F64-B841-DCF6C118C728}"/>
    <cellStyle name="SAPBEXstdItemX 3 3 12" xfId="47876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6" xr:uid="{37FFE6F8-FC02-4B71-9699-D9606D10036A}"/>
    <cellStyle name="SAPBEXstdItemX 3 3 9" xfId="39269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3" xr:uid="{FF2842AE-C2C7-4C2B-9827-7730F1173351}"/>
    <cellStyle name="SAPBEXstdItemX 4 15" xfId="39999" xr:uid="{30331B46-EE42-4A48-897F-F5085BB5298A}"/>
    <cellStyle name="SAPBEXstdItemX 4 16" xfId="40114" xr:uid="{25FBC3B4-3DFE-46A1-BB59-6D19DDD93B20}"/>
    <cellStyle name="SAPBEXstdItemX 4 2" xfId="1004" xr:uid="{00000000-0005-0000-0000-0000BC900000}"/>
    <cellStyle name="SAPBEXstdItemX 4 2 10" xfId="42390" xr:uid="{DE44FCF3-FBA5-47BC-A399-C23E35B363AB}"/>
    <cellStyle name="SAPBEXstdItemX 4 2 11" xfId="46923" xr:uid="{A78AD390-1FFD-4099-8DD4-ECACF7205B95}"/>
    <cellStyle name="SAPBEXstdItemX 4 2 12" xfId="49226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8" xr:uid="{7ED904AA-86FA-4EEF-8CB4-929957E8CC56}"/>
    <cellStyle name="SAPBEXstdItemX 4 3 11" xfId="45555" xr:uid="{94D9B458-BFA4-4A33-8C70-FE75D37EA242}"/>
    <cellStyle name="SAPBEXstdItemX 4 3 12" xfId="47877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7" xr:uid="{E92D1AC3-036D-4D02-BCF2-AE28F8C387A6}"/>
    <cellStyle name="SAPBEXstdItemX 5 11" xfId="43379" xr:uid="{914CC216-AC95-44CE-B921-C9FC23D49489}"/>
    <cellStyle name="SAPBEXstdItemX 5 12" xfId="44489" xr:uid="{74C5FF71-7311-430E-96E9-11636989F223}"/>
    <cellStyle name="SAPBEXstdItemX 5 2" xfId="2101" xr:uid="{00000000-0005-0000-0000-0000FE900000}"/>
    <cellStyle name="SAPBEXstdItemX 5 2 10" xfId="45556" xr:uid="{AC5D5CC5-7A2D-4E95-95BE-975976409B26}"/>
    <cellStyle name="SAPBEXstdItemX 5 2 11" xfId="47878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8" xr:uid="{4D3BFDCC-7EC2-4F88-80F4-EA5CB4734AD0}"/>
    <cellStyle name="SAPBEXstdItemX 5 2 9" xfId="39267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7" xr:uid="{35FC009C-C715-4782-8980-CDA923B6A845}"/>
    <cellStyle name="SAPBEXstdItemX 6" xfId="3757" xr:uid="{00000000-0005-0000-0000-000016910000}"/>
    <cellStyle name="SAPBEXstdItemX 6 10" xfId="45435" xr:uid="{3834B941-D0BD-4C6F-84CE-2C2BF2786615}"/>
    <cellStyle name="SAPBEXstdItemX 6 11" xfId="47761" xr:uid="{296055D1-7539-4BCA-87EB-40507E94E875}"/>
    <cellStyle name="SAPBEXstdItemX 6 2" xfId="2092" xr:uid="{00000000-0005-0000-0000-000017910000}"/>
    <cellStyle name="SAPBEXstdItemX 6 2 10" xfId="46651" xr:uid="{0D9CA67A-6F5E-4D19-AEA3-2F9CDA2F188E}"/>
    <cellStyle name="SAPBEXstdItemX 6 2 11" xfId="48969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4" xr:uid="{49041E39-AA2E-4CE3-93F5-1875C9358AE2}"/>
    <cellStyle name="SAPBEXstdItemX 6 2 9" xfId="44461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6" xr:uid="{EEA590EC-475F-4BAA-BA46-C8733AE36D9B}"/>
    <cellStyle name="SAPBEXstdItemX 6 9" xfId="43242" xr:uid="{9DBD56E2-A72C-4055-90AA-209C3DFEF18A}"/>
    <cellStyle name="SAPBEXstdItemX 7" xfId="3758" xr:uid="{00000000-0005-0000-0000-00002E910000}"/>
    <cellStyle name="SAPBEXstdItemX 7 10" xfId="45436" xr:uid="{85E15407-7B0C-459B-80F3-41B20B9BEB78}"/>
    <cellStyle name="SAPBEXstdItemX 7 11" xfId="47762" xr:uid="{F3A53CE4-6694-4A6A-AF1C-01D0EE17A95C}"/>
    <cellStyle name="SAPBEXstdItemX 7 2" xfId="2097" xr:uid="{00000000-0005-0000-0000-00002F910000}"/>
    <cellStyle name="SAPBEXstdItemX 7 2 10" xfId="46652" xr:uid="{09F5060C-FC54-4F55-A5F2-3CAE9DA9857E}"/>
    <cellStyle name="SAPBEXstdItemX 7 2 11" xfId="48970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3" xr:uid="{AADA2229-66C9-44A3-B727-6A4C24F0B742}"/>
    <cellStyle name="SAPBEXstdItemX 7 2 9" xfId="44462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7" xr:uid="{D3ACEA12-6C32-4FAC-93B6-5E077D5B85EB}"/>
    <cellStyle name="SAPBEXstdItemX 7 9" xfId="43243" xr:uid="{75612FA5-2776-4786-A20F-C8C49B917F08}"/>
    <cellStyle name="SAPBEXstdItemX 8" xfId="3759" xr:uid="{00000000-0005-0000-0000-000046910000}"/>
    <cellStyle name="SAPBEXstdItemX 8 10" xfId="45437" xr:uid="{12DAEFA3-E938-454C-8B8C-C6F055E4951A}"/>
    <cellStyle name="SAPBEXstdItemX 8 11" xfId="47763" xr:uid="{5D2B9B2B-28EC-492D-AD5E-00378B17AE4B}"/>
    <cellStyle name="SAPBEXstdItemX 8 2" xfId="2110" xr:uid="{00000000-0005-0000-0000-000047910000}"/>
    <cellStyle name="SAPBEXstdItemX 8 2 10" xfId="46653" xr:uid="{0E459078-3E9D-4B34-AA9B-68878B9491F8}"/>
    <cellStyle name="SAPBEXstdItemX 8 2 11" xfId="48971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2" xr:uid="{66A60401-BE88-48C8-8422-97C0545A3E87}"/>
    <cellStyle name="SAPBEXstdItemX 8 2 9" xfId="44463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6" xr:uid="{B5F03E15-7310-4859-A818-B98AD47ADF45}"/>
    <cellStyle name="SAPBEXstdItemX 8 9" xfId="43244" xr:uid="{9473C81E-3C61-4866-AFD8-255BA9FE2EC3}"/>
    <cellStyle name="SAPBEXstdItemX 9" xfId="3760" xr:uid="{00000000-0005-0000-0000-00005E910000}"/>
    <cellStyle name="SAPBEXstdItemX 9 10" xfId="45438" xr:uid="{5232A1C6-1EEB-47AE-BEF4-D4A7B083607E}"/>
    <cellStyle name="SAPBEXstdItemX 9 11" xfId="47764" xr:uid="{72EFBE10-DCA1-4647-9DFF-98228EA43F2C}"/>
    <cellStyle name="SAPBEXstdItemX 9 2" xfId="2405" xr:uid="{00000000-0005-0000-0000-00005F910000}"/>
    <cellStyle name="SAPBEXstdItemX 9 2 10" xfId="46654" xr:uid="{F5098663-CB7B-4A7D-9A78-B884A2C0A9CA}"/>
    <cellStyle name="SAPBEXstdItemX 9 2 11" xfId="48972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1" xr:uid="{CE7D4AA5-B39E-4926-8C12-AD2CD6005E11}"/>
    <cellStyle name="SAPBEXstdItemX 9 2 9" xfId="44464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5" xr:uid="{2BAD4E9A-F686-4200-9A47-FD13CC5CF194}"/>
    <cellStyle name="SAPBEXstdItemX 9 9" xfId="43245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1" xr:uid="{25DDB146-4A68-43FA-890E-D86692B917AB}"/>
    <cellStyle name="SAPBEXtitle 3 11" xfId="40176" xr:uid="{7263EFF6-7D14-4CA2-A6A3-C5658775C007}"/>
    <cellStyle name="SAPBEXtitle 3 12" xfId="40256" xr:uid="{111AF294-8C48-47EB-8A7A-D69CF0F59EE2}"/>
    <cellStyle name="SAPBEXtitle 3 13" xfId="43317" xr:uid="{F1E58D3E-C1B3-4CC9-85DE-C1A1E3D5470E}"/>
    <cellStyle name="SAPBEXtitle 3 14" xfId="41249" xr:uid="{929559C4-89F0-4FE4-816A-E12051D08991}"/>
    <cellStyle name="SAPBEXtitle 3 2" xfId="2026" xr:uid="{00000000-0005-0000-0000-000098910000}"/>
    <cellStyle name="SAPBEXtitle 3 2 2" xfId="40399" xr:uid="{3F554FF1-CF3F-41A4-8ACE-29119D013A66}"/>
    <cellStyle name="SAPBEXtitle 3 2 3" xfId="39266" xr:uid="{B34E523B-307A-40D4-B5C3-90C3C4790448}"/>
    <cellStyle name="SAPBEXtitle 3 2 4" xfId="43367" xr:uid="{88294368-A1B0-491D-8CEA-58D3A164DC62}"/>
    <cellStyle name="SAPBEXtitle 3 2 5" xfId="45557" xr:uid="{C56114DD-71C2-4EA1-AC1F-7EA87C474CC5}"/>
    <cellStyle name="SAPBEXtitle 3 2 6" xfId="47879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5" xr:uid="{A7107B58-0216-43DC-996B-A8F2BCE6A00E}"/>
    <cellStyle name="SAPBEXunassignedItem 2" xfId="1013" xr:uid="{00000000-0005-0000-0000-0000BD910000}"/>
    <cellStyle name="SAPBEXunassignedItem 2 10" xfId="46754" xr:uid="{DC2F15CF-01AA-40E0-939F-DFB030CAD81A}"/>
    <cellStyle name="SAPBEXunassignedItem 2 11" xfId="49070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4" xr:uid="{F1C55C6F-C4CF-4DA3-B389-2DBE7CE2E7D5}"/>
    <cellStyle name="SAPBEXunassignedItem 3" xfId="1015" xr:uid="{00000000-0005-0000-0000-0000CB910000}"/>
    <cellStyle name="SAPBEXunassignedItem 3 10" xfId="46924" xr:uid="{315A96E5-E7FF-400B-ACE1-0E6C30F12FB1}"/>
    <cellStyle name="SAPBEXunassignedItem 3 11" xfId="49227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1" xr:uid="{37556768-1D0B-4E2B-B450-71A500F86D47}"/>
    <cellStyle name="SAPBEXunassignedItem 4" xfId="1017" xr:uid="{00000000-0005-0000-0000-0000D9910000}"/>
    <cellStyle name="SAPBEXunassignedItem 4 10" xfId="46925" xr:uid="{C3E09E22-70B1-48BA-8A78-2D46E77FC7C5}"/>
    <cellStyle name="SAPBEXunassignedItem 4 11" xfId="49228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2" xr:uid="{9DF19033-F1B8-416C-A3AF-252C8B3F30C4}"/>
    <cellStyle name="SAPBEXunassignedItem 5" xfId="1019" xr:uid="{00000000-0005-0000-0000-0000E7910000}"/>
    <cellStyle name="SAPBEXunassignedItem 5 10" xfId="46926" xr:uid="{881F293D-A896-4BF5-952E-1DF59D1D473A}"/>
    <cellStyle name="SAPBEXunassignedItem 5 11" xfId="49229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3" xr:uid="{956604E2-49CB-4828-81E0-F9949DDCF1B8}"/>
    <cellStyle name="SAPBEXunassignedItem 6" xfId="1021" xr:uid="{00000000-0005-0000-0000-0000F5910000}"/>
    <cellStyle name="SAPBEXunassignedItem 6 10" xfId="47880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5" xr:uid="{62767EE1-D7F4-4C89-A979-8ACBC5C0FE81}"/>
    <cellStyle name="SAPBEXunassignedItem 6 9" xfId="45558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9" xr:uid="{5AD7F59F-1B99-47F0-9A79-5F895E228F94}"/>
    <cellStyle name="SAPBEXundefined 10 11" xfId="47765" xr:uid="{9257E571-60AE-4A72-8FE6-ED177618A72F}"/>
    <cellStyle name="SAPBEXundefined 10 2" xfId="3858" xr:uid="{00000000-0005-0000-0000-000012920000}"/>
    <cellStyle name="SAPBEXundefined 10 2 10" xfId="46655" xr:uid="{733E0A27-D8D5-4462-ABBA-BA356FD5BF49}"/>
    <cellStyle name="SAPBEXundefined 10 2 11" xfId="48973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20" xr:uid="{F152B7BB-3D95-44B0-B885-8FC2DE1A0B3D}"/>
    <cellStyle name="SAPBEXundefined 10 2 9" xfId="44465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6" xr:uid="{525B9AEC-C298-4644-9337-EEE727A843B7}"/>
    <cellStyle name="SAPBEXundefined 10 9" xfId="43246" xr:uid="{167CB419-1FB2-4867-8CC4-EC0894E95B45}"/>
    <cellStyle name="SAPBEXundefined 11" xfId="3762" xr:uid="{00000000-0005-0000-0000-000029920000}"/>
    <cellStyle name="SAPBEXundefined 11 10" xfId="45440" xr:uid="{578BCCC8-F244-49E6-A2CB-3B811D0E6DD3}"/>
    <cellStyle name="SAPBEXundefined 11 11" xfId="47766" xr:uid="{486C016B-30B6-426D-A433-BE77526EAE42}"/>
    <cellStyle name="SAPBEXundefined 11 2" xfId="2111" xr:uid="{00000000-0005-0000-0000-00002A920000}"/>
    <cellStyle name="SAPBEXundefined 11 2 10" xfId="46656" xr:uid="{3B08DA87-386A-4307-9ACD-A623E9E77B1B}"/>
    <cellStyle name="SAPBEXundefined 11 2 11" xfId="48974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9" xr:uid="{4929372A-44AC-4291-BC9C-77FA0162425F}"/>
    <cellStyle name="SAPBEXundefined 11 2 9" xfId="44466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5" xr:uid="{C56FC2EC-1DAE-47ED-AE83-E95D774E69EC}"/>
    <cellStyle name="SAPBEXundefined 11 9" xfId="43247" xr:uid="{246FBB99-DC52-4A96-AD2F-F2A47B824125}"/>
    <cellStyle name="SAPBEXundefined 12" xfId="3763" xr:uid="{00000000-0005-0000-0000-000041920000}"/>
    <cellStyle name="SAPBEXundefined 12 10" xfId="45441" xr:uid="{E4F6F0C1-B8F5-43A5-994C-415A7EB1DC90}"/>
    <cellStyle name="SAPBEXundefined 12 11" xfId="47767" xr:uid="{8E10E240-0C92-4D09-AFD2-25EF859BE15A}"/>
    <cellStyle name="SAPBEXundefined 12 2" xfId="2112" xr:uid="{00000000-0005-0000-0000-000042920000}"/>
    <cellStyle name="SAPBEXundefined 12 2 10" xfId="46657" xr:uid="{BAEA5D03-4D7D-49A0-AE81-0837CD5943BC}"/>
    <cellStyle name="SAPBEXundefined 12 2 11" xfId="48975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8" xr:uid="{1C71CC60-EEBD-4F57-8942-5BC806F84257}"/>
    <cellStyle name="SAPBEXundefined 12 2 9" xfId="44467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4" xr:uid="{7728A98D-3E05-45A7-9CF3-59FC0927E03A}"/>
    <cellStyle name="SAPBEXundefined 12 9" xfId="43248" xr:uid="{D1DDD350-5461-427F-930C-3AE45641D6AA}"/>
    <cellStyle name="SAPBEXundefined 13" xfId="3764" xr:uid="{00000000-0005-0000-0000-000059920000}"/>
    <cellStyle name="SAPBEXundefined 13 10" xfId="45442" xr:uid="{EF8229ED-D552-4A63-8DCD-FCDB06112E16}"/>
    <cellStyle name="SAPBEXundefined 13 11" xfId="47768" xr:uid="{9768B3E6-7A8A-491E-8238-662B03056EAC}"/>
    <cellStyle name="SAPBEXundefined 13 2" xfId="2113" xr:uid="{00000000-0005-0000-0000-00005A920000}"/>
    <cellStyle name="SAPBEXundefined 13 2 10" xfId="46658" xr:uid="{E592C98D-0161-47E1-8735-0716A061B6DD}"/>
    <cellStyle name="SAPBEXundefined 13 2 11" xfId="48976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7" xr:uid="{BE43C95C-AD66-4579-B667-CB49B63E446C}"/>
    <cellStyle name="SAPBEXundefined 13 2 9" xfId="44468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8" xr:uid="{866701C2-AE97-48CA-B42C-A78D12423D54}"/>
    <cellStyle name="SAPBEXundefined 13 9" xfId="43249" xr:uid="{89ADEEC3-9F97-4C00-94BC-1530E0F9297A}"/>
    <cellStyle name="SAPBEXundefined 14" xfId="3765" xr:uid="{00000000-0005-0000-0000-000071920000}"/>
    <cellStyle name="SAPBEXundefined 14 10" xfId="45443" xr:uid="{98641319-F3B3-4D7B-BB37-21DAE617D7B1}"/>
    <cellStyle name="SAPBEXundefined 14 11" xfId="47769" xr:uid="{F8127729-A568-4B7F-BA79-AF96DD790DDE}"/>
    <cellStyle name="SAPBEXundefined 14 2" xfId="2424" xr:uid="{00000000-0005-0000-0000-000072920000}"/>
    <cellStyle name="SAPBEXundefined 14 2 10" xfId="46659" xr:uid="{2511716F-4BEB-42F5-BA33-4CB00197664D}"/>
    <cellStyle name="SAPBEXundefined 14 2 11" xfId="48977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7" xr:uid="{8917721F-F05F-42EC-A231-475B87BF2624}"/>
    <cellStyle name="SAPBEXundefined 14 2 9" xfId="44469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5" xr:uid="{D783FB1B-0E7F-480D-A980-4F852D870543}"/>
    <cellStyle name="SAPBEXundefined 14 9" xfId="43250" xr:uid="{2CF53D21-FA1F-48EB-B94D-9DE2C09AEE22}"/>
    <cellStyle name="SAPBEXundefined 15" xfId="3766" xr:uid="{00000000-0005-0000-0000-000089920000}"/>
    <cellStyle name="SAPBEXundefined 15 10" xfId="45444" xr:uid="{05C09187-9F15-4545-80A7-72B58CDA39C6}"/>
    <cellStyle name="SAPBEXundefined 15 11" xfId="47770" xr:uid="{041F91E3-26BF-4204-BFA8-DD8223FF2D21}"/>
    <cellStyle name="SAPBEXundefined 15 2" xfId="2114" xr:uid="{00000000-0005-0000-0000-00008A920000}"/>
    <cellStyle name="SAPBEXundefined 15 2 10" xfId="46660" xr:uid="{E2C7516C-38E6-41F3-82CD-A6774D56F64C}"/>
    <cellStyle name="SAPBEXundefined 15 2 11" xfId="48978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6" xr:uid="{951F9005-9A92-4467-9833-3A1E5E912693}"/>
    <cellStyle name="SAPBEXundefined 15 2 9" xfId="44470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4" xr:uid="{59C1DCB9-C953-4912-BB57-89F15E445786}"/>
    <cellStyle name="SAPBEXundefined 15 9" xfId="43251" xr:uid="{1EBC2176-A736-4027-A37F-CFEA598A1F80}"/>
    <cellStyle name="SAPBEXundefined 16" xfId="3767" xr:uid="{00000000-0005-0000-0000-0000A1920000}"/>
    <cellStyle name="SAPBEXundefined 16 10" xfId="45445" xr:uid="{A257BA96-2006-4315-8446-524ED19491B1}"/>
    <cellStyle name="SAPBEXundefined 16 11" xfId="47771" xr:uid="{851A0477-300D-4E57-A62C-DAFD51C914C7}"/>
    <cellStyle name="SAPBEXundefined 16 2" xfId="2115" xr:uid="{00000000-0005-0000-0000-0000A2920000}"/>
    <cellStyle name="SAPBEXundefined 16 2 10" xfId="46661" xr:uid="{2DB3B1E0-E08D-467C-8C4E-AD213B95EA2F}"/>
    <cellStyle name="SAPBEXundefined 16 2 11" xfId="48979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5" xr:uid="{F9038EDA-2029-44EF-84C2-D127C591DD7A}"/>
    <cellStyle name="SAPBEXundefined 16 2 9" xfId="44471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3" xr:uid="{4666E06B-0102-4BB6-B513-7CAFB4499C39}"/>
    <cellStyle name="SAPBEXundefined 16 9" xfId="43252" xr:uid="{3D54116A-318F-414C-8F02-28D10FE904B5}"/>
    <cellStyle name="SAPBEXundefined 17" xfId="4884" xr:uid="{00000000-0005-0000-0000-0000B9920000}"/>
    <cellStyle name="SAPBEXundefined 17 10" xfId="45559" xr:uid="{177F867A-1891-49C9-AE7C-FC5C8C6CC283}"/>
    <cellStyle name="SAPBEXundefined 17 11" xfId="47881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1" xr:uid="{BBEFA162-6F19-4BE4-B39E-3A91779B2AF0}"/>
    <cellStyle name="SAPBEXundefined 17 9" xfId="39264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5" xr:uid="{CA89ADBD-C4F9-468A-96F6-3DC6322CEACE}"/>
    <cellStyle name="SAPBEXundefined 2 15" xfId="40450" xr:uid="{94BD5BE9-4C19-4233-8D8B-641ED9FD0A03}"/>
    <cellStyle name="SAPBEXundefined 2 16" xfId="43316" xr:uid="{A0CE1390-0D4E-42E9-BE2E-ECFB34E640F5}"/>
    <cellStyle name="SAPBEXundefined 2 17" xfId="43264" xr:uid="{3D1482A9-E53C-4834-8C7D-54A061B77563}"/>
    <cellStyle name="SAPBEXundefined 2 2" xfId="3768" xr:uid="{00000000-0005-0000-0000-0000CF920000}"/>
    <cellStyle name="SAPBEXundefined 2 2 10" xfId="41453" xr:uid="{789D0511-5371-4761-97BF-5C6D2FEF9689}"/>
    <cellStyle name="SAPBEXundefined 2 2 11" xfId="38953" xr:uid="{05B837BE-8506-420E-B1DE-A40915D2D4B1}"/>
    <cellStyle name="SAPBEXundefined 2 2 12" xfId="46755" xr:uid="{297F9E75-DE05-4AC9-99DD-871E2DC71CCD}"/>
    <cellStyle name="SAPBEXundefined 2 2 13" xfId="49071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70" xr:uid="{657BCD3C-2819-4D2D-A2E2-273D3FED58E5}"/>
    <cellStyle name="SAPBEXundefined 2 3 11" xfId="45562" xr:uid="{0227AECA-976D-42B5-A5E5-F43188549DFE}"/>
    <cellStyle name="SAPBEXundefined 2 3 12" xfId="47883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4" xr:uid="{A3309C09-D184-4763-9E4D-705DA648DEAB}"/>
    <cellStyle name="SAPBEXundefined 2 3 9" xfId="38112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3" xr:uid="{16E78AA5-2D1B-4C49-98DD-91C67D04A2CD}"/>
    <cellStyle name="SAPBEXundefined 24" xfId="44810" xr:uid="{6B4F5FD9-8B98-4B77-9612-DB654CC9CE91}"/>
    <cellStyle name="SAPBEXundefined 25" xfId="44708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3" xr:uid="{E6E0A8BE-C37D-4412-BB65-4339397C7A80}"/>
    <cellStyle name="SAPBEXundefined 3 12" xfId="43253" xr:uid="{EB7AC301-E221-45F6-9EBD-271CFD5413D8}"/>
    <cellStyle name="SAPBEXundefined 3 13" xfId="45446" xr:uid="{114A948A-0C4C-4185-A93C-25A8318C50D3}"/>
    <cellStyle name="SAPBEXundefined 3 14" xfId="47772" xr:uid="{819C09B8-3F21-49B2-9734-5334A5A53DC4}"/>
    <cellStyle name="SAPBEXundefined 3 2" xfId="1985" xr:uid="{00000000-0005-0000-0000-0000FF920000}"/>
    <cellStyle name="SAPBEXundefined 3 2 10" xfId="38952" xr:uid="{8455879E-2AFE-44E9-82E6-0A3BEC43036E}"/>
    <cellStyle name="SAPBEXundefined 3 2 11" xfId="44565" xr:uid="{5AF837C3-5068-4204-BB9E-0DF3025C746A}"/>
    <cellStyle name="SAPBEXundefined 3 2 12" xfId="46756" xr:uid="{22A9D860-7038-4150-95B7-3B53ACE4D097}"/>
    <cellStyle name="SAPBEXundefined 3 2 13" xfId="49072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2" xr:uid="{E5CBC0E1-AE97-42D4-94A7-6BFDD1819AEA}"/>
    <cellStyle name="SAPBEXundefined 3 2 2 4" xfId="42408" xr:uid="{38391963-F9F5-426E-A7F2-64399FBE28EB}"/>
    <cellStyle name="SAPBEXundefined 3 2 2 5" xfId="44876" xr:uid="{51890272-98AB-421F-9A9A-D2D34A819C23}"/>
    <cellStyle name="SAPBEXundefined 3 2 2 6" xfId="46940" xr:uid="{ADD5C404-6160-44AB-B0FF-9684233B1866}"/>
    <cellStyle name="SAPBEXundefined 3 2 2 7" xfId="49238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4" xr:uid="{26FCC2F9-8664-4F29-966D-FF0E6977C022}"/>
    <cellStyle name="SAPBEXundefined 3 3" xfId="2437" xr:uid="{00000000-0005-0000-0000-00000D930000}"/>
    <cellStyle name="SAPBEXundefined 3 3 10" xfId="46662" xr:uid="{4411F8F0-ACF8-4C0F-B647-D776233BB73B}"/>
    <cellStyle name="SAPBEXundefined 3 3 11" xfId="48980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4" xr:uid="{2DB7D376-3080-4891-A675-2557461159CC}"/>
    <cellStyle name="SAPBEXundefined 3 3 9" xfId="44472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2" xr:uid="{512DA9D5-47BA-436A-A815-C60B161C6DAD}"/>
    <cellStyle name="SAPBEXundefined 4 12" xfId="43254" xr:uid="{67C9CD88-4D51-49FA-B514-37566F353AD0}"/>
    <cellStyle name="SAPBEXundefined 4 13" xfId="45447" xr:uid="{3B9062BD-5754-43E7-8AE3-6CC6B2FF9B79}"/>
    <cellStyle name="SAPBEXundefined 4 14" xfId="47773" xr:uid="{17543EFB-65BE-45CF-A563-A9CD7FA2E6A2}"/>
    <cellStyle name="SAPBEXundefined 4 2" xfId="3770" xr:uid="{00000000-0005-0000-0000-000024930000}"/>
    <cellStyle name="SAPBEXundefined 4 2 10" xfId="44473" xr:uid="{670478DD-C2FF-4AA4-B075-6DD1FC90BFC6}"/>
    <cellStyle name="SAPBEXundefined 4 2 11" xfId="46663" xr:uid="{3AF6C4DC-CE87-4307-B3B5-AA860D3D48C8}"/>
    <cellStyle name="SAPBEXundefined 4 2 12" xfId="48981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3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8" xr:uid="{41E25CF5-BACA-4D9B-AEF1-6C6D04CD527B}"/>
    <cellStyle name="SAPBEXundefined 5 11" xfId="47774" xr:uid="{4CBFD322-8B0D-4111-A743-9A42CEDE2B08}"/>
    <cellStyle name="SAPBEXundefined 5 2" xfId="2118" xr:uid="{00000000-0005-0000-0000-00004C930000}"/>
    <cellStyle name="SAPBEXundefined 5 2 10" xfId="46664" xr:uid="{791D2365-21E9-4214-8E27-C6EDB1A21030}"/>
    <cellStyle name="SAPBEXundefined 5 2 11" xfId="48982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2" xr:uid="{D69554B8-A21F-4CB0-801D-753BEE46B5B4}"/>
    <cellStyle name="SAPBEXundefined 5 2 9" xfId="44474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2" xr:uid="{219C84FC-3509-4239-94E4-48F517ED80AD}"/>
    <cellStyle name="SAPBEXundefined 5 9" xfId="43255" xr:uid="{729781BE-BB4B-446B-AFA3-5568547A3CB2}"/>
    <cellStyle name="SAPBEXundefined 6" xfId="3772" xr:uid="{00000000-0005-0000-0000-000063930000}"/>
    <cellStyle name="SAPBEXundefined 6 10" xfId="45449" xr:uid="{6EB7E0F8-5652-4566-B2D8-D1F3FD80BD14}"/>
    <cellStyle name="SAPBEXundefined 6 11" xfId="47775" xr:uid="{C29C81A8-A916-47B9-900C-63B4BB42EF36}"/>
    <cellStyle name="SAPBEXundefined 6 2" xfId="2119" xr:uid="{00000000-0005-0000-0000-000064930000}"/>
    <cellStyle name="SAPBEXundefined 6 2 10" xfId="46665" xr:uid="{4A0D12D7-30BD-46BB-8FD0-828FA8F0FFD4}"/>
    <cellStyle name="SAPBEXundefined 6 2 11" xfId="48983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1" xr:uid="{4C49BF3B-7980-4B1E-BD06-107A88F58D59}"/>
    <cellStyle name="SAPBEXundefined 6 2 9" xfId="44475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1" xr:uid="{90F22679-3E90-4EA1-804B-38A7FFC80B90}"/>
    <cellStyle name="SAPBEXundefined 6 9" xfId="43256" xr:uid="{D1E5593E-05EF-4270-BF63-9793498714C7}"/>
    <cellStyle name="SAPBEXundefined 7" xfId="3773" xr:uid="{00000000-0005-0000-0000-00007B930000}"/>
    <cellStyle name="SAPBEXundefined 7 10" xfId="45450" xr:uid="{D29C2E61-402C-4516-A5F7-057CA18F2EED}"/>
    <cellStyle name="SAPBEXundefined 7 11" xfId="47776" xr:uid="{385104D1-3ABE-4779-8B14-15E231F43C22}"/>
    <cellStyle name="SAPBEXundefined 7 2" xfId="2120" xr:uid="{00000000-0005-0000-0000-00007C930000}"/>
    <cellStyle name="SAPBEXundefined 7 2 10" xfId="46666" xr:uid="{DA8DC8F8-89D0-4000-9806-714C43956031}"/>
    <cellStyle name="SAPBEXundefined 7 2 11" xfId="48984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50" xr:uid="{74C45EC3-0935-49D1-A626-CAFF558D9B39}"/>
    <cellStyle name="SAPBEXundefined 7 2 9" xfId="44476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1" xr:uid="{FD6D96A9-F5F5-468E-851B-663B3C07456D}"/>
    <cellStyle name="SAPBEXundefined 7 9" xfId="43257" xr:uid="{0BA697AE-A401-4727-A4EA-40D9951EAA64}"/>
    <cellStyle name="SAPBEXundefined 8" xfId="3774" xr:uid="{00000000-0005-0000-0000-000093930000}"/>
    <cellStyle name="SAPBEXundefined 8 10" xfId="45451" xr:uid="{36CFB06B-3861-4426-A73A-A63510281FA1}"/>
    <cellStyle name="SAPBEXundefined 8 11" xfId="47777" xr:uid="{C586E896-03FC-470A-9309-D9B991B12D0D}"/>
    <cellStyle name="SAPBEXundefined 8 2" xfId="3833" xr:uid="{00000000-0005-0000-0000-000094930000}"/>
    <cellStyle name="SAPBEXundefined 8 2 10" xfId="46667" xr:uid="{AD51BBE8-07AF-4BA9-AE81-72ADF66837E2}"/>
    <cellStyle name="SAPBEXundefined 8 2 11" xfId="48985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9" xr:uid="{DF809306-E65E-48D2-BA2F-EDA4D2562EDB}"/>
    <cellStyle name="SAPBEXundefined 8 2 9" xfId="44477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30" xr:uid="{D1B09316-815C-4DB6-995B-BDE4D20FF603}"/>
    <cellStyle name="SAPBEXundefined 8 9" xfId="43258" xr:uid="{EFFBBB93-DE53-444C-904B-C31DBAA4C393}"/>
    <cellStyle name="SAPBEXundefined 9" xfId="3775" xr:uid="{00000000-0005-0000-0000-0000AB930000}"/>
    <cellStyle name="SAPBEXundefined 9 10" xfId="45452" xr:uid="{966C9E0E-5AC8-419C-9143-CD9DFCE3F3B9}"/>
    <cellStyle name="SAPBEXundefined 9 11" xfId="47778" xr:uid="{936D5F8B-D1FB-4739-9301-55C38B10F7F8}"/>
    <cellStyle name="SAPBEXundefined 9 2" xfId="2121" xr:uid="{00000000-0005-0000-0000-0000AC930000}"/>
    <cellStyle name="SAPBEXundefined 9 2 10" xfId="46668" xr:uid="{D65990EA-6CCF-4666-A1E2-775FD391DA6D}"/>
    <cellStyle name="SAPBEXundefined 9 2 11" xfId="48986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8" xr:uid="{04419730-CEA4-4734-ACD8-75F964C3D574}"/>
    <cellStyle name="SAPBEXundefined 9 2 9" xfId="44478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70" xr:uid="{651B700C-BE13-444C-B84D-EE3D1331CC13}"/>
    <cellStyle name="SAPBEXundefined 9 9" xfId="43259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7" xr:uid="{6FE6A8DC-E27E-4D59-BDE7-B8E7C49A6720}"/>
    <cellStyle name="SHADED TOTAL 2 3" xfId="44479" xr:uid="{F99883DF-2468-41E4-AC33-3C330FF3648E}"/>
    <cellStyle name="SHADED TOTAL 2 4" xfId="46669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7" xr:uid="{62FA8D43-C3C4-4A4B-8E58-B42479F8532F}"/>
    <cellStyle name="Table Head Aligned 7" xfId="45453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9" xr:uid="{AA261045-DE8C-4E5F-BDB0-013DDD639A77}"/>
    <cellStyle name="Table Head Green 7" xfId="45454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5" xr:uid="{08F78B32-1EC6-450C-9B49-BF170E5270FB}"/>
    <cellStyle name="Total 2 14" xfId="41931" xr:uid="{ACCAFD7E-91EC-4692-8775-CC9437517D66}"/>
    <cellStyle name="Total 2 15" xfId="43315" xr:uid="{0564E8F4-7F33-4B47-9B4A-40B0EBA776DB}"/>
    <cellStyle name="Total 2 16" xfId="44687" xr:uid="{E3981D81-F891-49DE-AA24-18E3096A5688}"/>
    <cellStyle name="Total 2 2" xfId="1942" xr:uid="{00000000-0005-0000-0000-000047940000}"/>
    <cellStyle name="Total 2 2 2" xfId="40402" xr:uid="{A1018D19-61AD-497B-82DF-88884C266FF6}"/>
    <cellStyle name="Total 2 2 3" xfId="39263" xr:uid="{50E2438A-51C7-4A80-8E05-C0B469A407BE}"/>
    <cellStyle name="Total 2 2 4" xfId="43368" xr:uid="{4DE83857-0828-4CE1-B705-85F5C1C9A507}"/>
    <cellStyle name="Total 2 2 5" xfId="45560" xr:uid="{4D8023F0-747A-40D8-A613-02983F071D47}"/>
    <cellStyle name="Total 2 2 6" xfId="47882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8" xr:uid="{A51AFECC-D948-4C31-B662-F2775CEF10AC}"/>
    <cellStyle name="Total 3 14" xfId="45455" xr:uid="{F3096409-16A4-42B8-8E46-19DA039965FC}"/>
    <cellStyle name="Total 3 15" xfId="47779" xr:uid="{757050F9-A50B-4352-9E1E-164A66BEB28B}"/>
    <cellStyle name="Total 3 2" xfId="3812" xr:uid="{00000000-0005-0000-0000-000070940000}"/>
    <cellStyle name="Total 3 2 10" xfId="41955" xr:uid="{F0EA1C2A-7D06-4CB2-8EE3-94E5C9267D75}"/>
    <cellStyle name="Total 3 2 11" xfId="42394" xr:uid="{D24C6010-C985-454C-A358-0C0A73D382EF}"/>
    <cellStyle name="Total 3 2 12" xfId="44864" xr:uid="{49AAB52D-7361-4CF0-8D40-23C7F0611AD5}"/>
    <cellStyle name="Total 3 2 13" xfId="46927" xr:uid="{3F57C166-85D9-441B-9C81-C2512093B0F2}"/>
    <cellStyle name="Total 3 2 14" xfId="49230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80" xr:uid="{08E4F623-2CE8-4EAE-8E28-D80003622A5E}"/>
    <cellStyle name="Total 3 3 11" xfId="46670" xr:uid="{9B047E64-F20D-498F-A3C3-B3C84B795D1F}"/>
    <cellStyle name="Total 3 3 12" xfId="48987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6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80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6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1" xr:uid="{616A9578-8D99-4813-94E1-E8E08DFAB5B0}"/>
    <cellStyle name="year (column) 2 6" xfId="39045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51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53"/>
  <sheetViews>
    <sheetView tabSelected="1" zoomScale="70" zoomScaleNormal="70" workbookViewId="0">
      <selection activeCell="C25" sqref="C25"/>
    </sheetView>
  </sheetViews>
  <sheetFormatPr defaultColWidth="8.5703125" defaultRowHeight="15.75"/>
  <cols>
    <col min="1" max="1" width="5.140625" style="211" customWidth="1"/>
    <col min="2" max="2" width="73.140625" style="3" bestFit="1" customWidth="1"/>
    <col min="3" max="3" width="14.85546875" style="3" customWidth="1"/>
    <col min="4" max="4" width="51.42578125" style="3" bestFit="1" customWidth="1"/>
    <col min="5" max="5" width="5.140625" style="211" customWidth="1"/>
    <col min="6" max="6" width="8.5703125" style="3"/>
    <col min="7" max="7" width="19" style="3" customWidth="1"/>
    <col min="8" max="16384" width="8.5703125" style="3"/>
  </cols>
  <sheetData>
    <row r="1" spans="1:7">
      <c r="A1" s="479"/>
      <c r="B1" s="76"/>
      <c r="C1" s="76"/>
      <c r="D1" s="76"/>
      <c r="E1" s="479"/>
    </row>
    <row r="2" spans="1:7">
      <c r="A2" s="479"/>
      <c r="B2" s="1304" t="s">
        <v>0</v>
      </c>
      <c r="C2" s="1304"/>
      <c r="D2" s="1304"/>
      <c r="E2" s="76"/>
    </row>
    <row r="3" spans="1:7">
      <c r="B3" s="1304" t="s">
        <v>1</v>
      </c>
      <c r="C3" s="1304"/>
      <c r="D3" s="1304"/>
      <c r="E3" s="95"/>
    </row>
    <row r="4" spans="1:7">
      <c r="B4" s="1304" t="s">
        <v>2</v>
      </c>
      <c r="C4" s="1304"/>
      <c r="D4" s="1304"/>
      <c r="E4" s="95"/>
    </row>
    <row r="5" spans="1:7">
      <c r="A5" s="479"/>
      <c r="B5" s="1303" t="str">
        <f>"Rate Effective Period January 1, "&amp;Automation!B3+2 &amp;" to December 31, "&amp;Automation!B3+2</f>
        <v>Rate Effective Period January 1, 2025 to December 31, 2025</v>
      </c>
      <c r="C5" s="1303"/>
      <c r="D5" s="1303"/>
      <c r="E5" s="479"/>
      <c r="G5" s="701"/>
    </row>
    <row r="6" spans="1:7">
      <c r="B6" s="1305" t="s">
        <v>3</v>
      </c>
      <c r="C6" s="1304"/>
      <c r="D6" s="1304"/>
      <c r="E6" s="95"/>
    </row>
    <row r="7" spans="1:7" ht="16.5" thickBot="1">
      <c r="A7" s="479"/>
      <c r="B7" s="76"/>
      <c r="C7" s="62"/>
      <c r="D7" s="62"/>
      <c r="E7" s="479"/>
    </row>
    <row r="8" spans="1:7">
      <c r="A8" s="480" t="s">
        <v>4</v>
      </c>
      <c r="B8" s="812"/>
      <c r="C8" s="813"/>
      <c r="D8" s="814"/>
      <c r="E8" s="481" t="s">
        <v>4</v>
      </c>
    </row>
    <row r="9" spans="1:7">
      <c r="A9" s="480" t="s">
        <v>5</v>
      </c>
      <c r="B9" s="1027" t="s">
        <v>6</v>
      </c>
      <c r="C9" s="1027" t="s">
        <v>7</v>
      </c>
      <c r="D9" s="1028" t="s">
        <v>8</v>
      </c>
      <c r="E9" s="481" t="s">
        <v>5</v>
      </c>
    </row>
    <row r="10" spans="1:7">
      <c r="A10" s="480"/>
      <c r="B10" s="815"/>
      <c r="C10" s="56"/>
      <c r="D10" s="928"/>
      <c r="E10" s="481"/>
    </row>
    <row r="11" spans="1:7">
      <c r="A11" s="480">
        <v>1</v>
      </c>
      <c r="B11" s="735" t="s">
        <v>9</v>
      </c>
      <c r="C11" s="507">
        <f>'A. Sec.1 - Direct Maintenance'!E27</f>
        <v>93.329648765131054</v>
      </c>
      <c r="D11" s="929" t="str">
        <f>"Section 1; Page 1; Line "&amp;'A. Sec.1 - Direct Maintenance'!A27</f>
        <v>Section 1; Page 1; Line 17</v>
      </c>
      <c r="E11" s="481">
        <f>A11</f>
        <v>1</v>
      </c>
      <c r="G11" s="1170"/>
    </row>
    <row r="12" spans="1:7">
      <c r="A12" s="480">
        <f>A11+1</f>
        <v>2</v>
      </c>
      <c r="B12" s="611"/>
      <c r="C12" s="508"/>
      <c r="D12" s="930"/>
      <c r="E12" s="481">
        <f>E11+1</f>
        <v>2</v>
      </c>
      <c r="G12" s="10"/>
    </row>
    <row r="13" spans="1:7">
      <c r="A13" s="480">
        <f t="shared" ref="A13:A28" si="0">A12+1</f>
        <v>3</v>
      </c>
      <c r="B13" s="735" t="s">
        <v>10</v>
      </c>
      <c r="C13" s="509">
        <f>'B. Sec.2 - Non-Direct Expenses'!E35</f>
        <v>3065.6490704530197</v>
      </c>
      <c r="D13" s="929" t="str">
        <f>"Section 2; Page 1; Line "&amp;'B. Sec.2 - Non-Direct Expenses'!A35</f>
        <v>Section 2; Page 1; Line 25</v>
      </c>
      <c r="E13" s="481">
        <f t="shared" ref="E13:E28" si="1">E12+1</f>
        <v>3</v>
      </c>
      <c r="G13" s="1170"/>
    </row>
    <row r="14" spans="1:7">
      <c r="A14" s="480">
        <f t="shared" si="0"/>
        <v>4</v>
      </c>
      <c r="B14" s="611"/>
      <c r="C14" s="1173"/>
      <c r="D14" s="931"/>
      <c r="E14" s="481">
        <f t="shared" si="1"/>
        <v>4</v>
      </c>
      <c r="G14" s="10"/>
    </row>
    <row r="15" spans="1:7">
      <c r="A15" s="480">
        <f t="shared" si="0"/>
        <v>5</v>
      </c>
      <c r="B15" s="17" t="s">
        <v>11</v>
      </c>
      <c r="C15" s="1029">
        <f>'C. Sec.3 - Other Costs'!G42</f>
        <v>731.50998905158451</v>
      </c>
      <c r="D15" s="567" t="str">
        <f>"Section 3; Page 1; Line "&amp;'C. Sec.3 - Other Costs'!A42</f>
        <v>Section 3; Page 1; Line 31</v>
      </c>
      <c r="E15" s="481">
        <f t="shared" si="1"/>
        <v>5</v>
      </c>
      <c r="G15" s="1170"/>
    </row>
    <row r="16" spans="1:7">
      <c r="A16" s="480">
        <f t="shared" si="0"/>
        <v>6</v>
      </c>
      <c r="B16" s="57"/>
      <c r="C16" s="1169"/>
      <c r="D16" s="567"/>
      <c r="E16" s="481">
        <f t="shared" si="1"/>
        <v>6</v>
      </c>
      <c r="G16" s="1170"/>
    </row>
    <row r="17" spans="1:9">
      <c r="A17" s="480">
        <f t="shared" si="0"/>
        <v>7</v>
      </c>
      <c r="B17" s="719" t="s">
        <v>12</v>
      </c>
      <c r="C17" s="1176">
        <f>C11+C13+C15</f>
        <v>3890.4887082697351</v>
      </c>
      <c r="D17" s="85" t="str">
        <f>"Sum Lines "&amp;A11&amp;", "&amp;A13&amp;", "&amp;A15</f>
        <v>Sum Lines 1, 3, 5</v>
      </c>
      <c r="E17" s="481">
        <f t="shared" si="1"/>
        <v>7</v>
      </c>
      <c r="G17" s="1170"/>
    </row>
    <row r="18" spans="1:9">
      <c r="A18" s="480">
        <f t="shared" si="0"/>
        <v>8</v>
      </c>
      <c r="B18" s="84"/>
      <c r="C18" s="1168"/>
      <c r="D18" s="932"/>
      <c r="E18" s="481">
        <f t="shared" si="1"/>
        <v>8</v>
      </c>
      <c r="G18" s="1170"/>
    </row>
    <row r="19" spans="1:9">
      <c r="A19" s="480">
        <f t="shared" si="0"/>
        <v>9</v>
      </c>
      <c r="B19" s="735" t="s">
        <v>13</v>
      </c>
      <c r="C19" s="569">
        <f>'D. Sec.4 - TU'!M30</f>
        <v>-107.93901655902985</v>
      </c>
      <c r="D19" s="567" t="str">
        <f>"Section 4; Page TU; Col. 11; Line "&amp;'D. Sec.4 - TU'!A30</f>
        <v>Section 4; Page TU; Col. 11; Line 21</v>
      </c>
      <c r="E19" s="481">
        <f t="shared" si="1"/>
        <v>9</v>
      </c>
      <c r="G19" s="1170"/>
    </row>
    <row r="20" spans="1:9">
      <c r="A20" s="480">
        <f t="shared" si="0"/>
        <v>10</v>
      </c>
      <c r="B20" s="735"/>
      <c r="C20" s="1173"/>
      <c r="D20" s="933"/>
      <c r="E20" s="481">
        <f t="shared" si="1"/>
        <v>10</v>
      </c>
      <c r="G20" s="10"/>
    </row>
    <row r="21" spans="1:9">
      <c r="A21" s="480">
        <f t="shared" si="0"/>
        <v>11</v>
      </c>
      <c r="B21" s="735" t="s">
        <v>14</v>
      </c>
      <c r="C21" s="1029">
        <f>'E1. Sec.5 - Interest TU (CY)'!H30</f>
        <v>-2.2771871656527569</v>
      </c>
      <c r="D21" s="85" t="str">
        <f>"Section 5; Page Interest TU (CY); Col. 6; Line "&amp;'E1. Sec.5 - Interest TU (CY)'!A30</f>
        <v>Section 5; Page Interest TU (CY); Col. 6; Line 20</v>
      </c>
      <c r="E21" s="481">
        <f t="shared" si="1"/>
        <v>11</v>
      </c>
      <c r="G21" s="1170"/>
    </row>
    <row r="22" spans="1:9">
      <c r="A22" s="480">
        <f t="shared" si="0"/>
        <v>12</v>
      </c>
      <c r="B22" s="57"/>
      <c r="C22" s="718"/>
      <c r="D22" s="934"/>
      <c r="E22" s="481">
        <f t="shared" si="1"/>
        <v>12</v>
      </c>
      <c r="G22" s="1170"/>
    </row>
    <row r="23" spans="1:9">
      <c r="A23" s="480">
        <f t="shared" si="0"/>
        <v>13</v>
      </c>
      <c r="B23" s="57" t="s">
        <v>15</v>
      </c>
      <c r="C23" s="799">
        <f>C17+C19+C21</f>
        <v>3780.2725045450525</v>
      </c>
      <c r="D23" s="85" t="str">
        <f>"Sum Lines "&amp;A17&amp;", "&amp;A19&amp;", "&amp;A21</f>
        <v>Sum Lines 7, 9, 11</v>
      </c>
      <c r="E23" s="481">
        <f t="shared" si="1"/>
        <v>13</v>
      </c>
      <c r="G23" s="1200"/>
    </row>
    <row r="24" spans="1:9">
      <c r="A24" s="480">
        <f t="shared" si="0"/>
        <v>14</v>
      </c>
      <c r="B24" s="689"/>
      <c r="C24" s="1171"/>
      <c r="D24" s="85"/>
      <c r="E24" s="481">
        <f t="shared" si="1"/>
        <v>14</v>
      </c>
      <c r="G24"/>
    </row>
    <row r="25" spans="1:9">
      <c r="A25" s="480">
        <f t="shared" si="0"/>
        <v>15</v>
      </c>
      <c r="B25" s="17" t="s">
        <v>16</v>
      </c>
      <c r="C25" s="1030">
        <v>7.53</v>
      </c>
      <c r="D25" s="85" t="s">
        <v>17</v>
      </c>
      <c r="E25" s="481">
        <f t="shared" si="1"/>
        <v>15</v>
      </c>
      <c r="G25"/>
    </row>
    <row r="26" spans="1:9">
      <c r="A26" s="480">
        <f t="shared" si="0"/>
        <v>16</v>
      </c>
      <c r="B26" s="62"/>
      <c r="C26" s="1172"/>
      <c r="D26" s="934"/>
      <c r="E26" s="481">
        <f t="shared" si="1"/>
        <v>16</v>
      </c>
      <c r="G26"/>
    </row>
    <row r="27" spans="1:9" ht="16.5" thickBot="1">
      <c r="A27" s="480">
        <f t="shared" si="0"/>
        <v>17</v>
      </c>
      <c r="B27" s="719" t="s">
        <v>18</v>
      </c>
      <c r="C27" s="510">
        <f>C23+C25</f>
        <v>3787.8025045450527</v>
      </c>
      <c r="D27" s="934" t="str">
        <f>"Line "&amp;A23&amp;" + Line "&amp;A25</f>
        <v>Line 13 + Line 15</v>
      </c>
      <c r="E27" s="481">
        <f t="shared" si="1"/>
        <v>17</v>
      </c>
      <c r="G27"/>
      <c r="H27" s="608"/>
      <c r="I27" s="610"/>
    </row>
    <row r="28" spans="1:9" ht="17.25" thickTop="1" thickBot="1">
      <c r="A28" s="480">
        <f t="shared" si="0"/>
        <v>18</v>
      </c>
      <c r="B28" s="817"/>
      <c r="C28" s="817"/>
      <c r="D28" s="86"/>
      <c r="E28" s="481">
        <f t="shared" si="1"/>
        <v>18</v>
      </c>
    </row>
    <row r="29" spans="1:9">
      <c r="G29" s="701"/>
    </row>
    <row r="30" spans="1:9" ht="16.5" thickBot="1">
      <c r="A30" s="479"/>
      <c r="B30" s="823"/>
      <c r="C30" s="824"/>
      <c r="D30" s="824"/>
      <c r="E30" s="479"/>
      <c r="G30" s="701"/>
    </row>
    <row r="31" spans="1:9">
      <c r="A31" s="480" t="s">
        <v>4</v>
      </c>
      <c r="B31" s="55"/>
      <c r="C31" s="55"/>
      <c r="D31" s="930"/>
      <c r="E31" s="481" t="s">
        <v>4</v>
      </c>
    </row>
    <row r="32" spans="1:9">
      <c r="A32" s="480" t="s">
        <v>5</v>
      </c>
      <c r="B32" s="1027" t="s">
        <v>19</v>
      </c>
      <c r="C32" s="1027" t="str">
        <f>C9</f>
        <v>Amounts</v>
      </c>
      <c r="D32" s="1028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8"/>
      <c r="E33" s="481">
        <f>E28+1</f>
        <v>19</v>
      </c>
    </row>
    <row r="34" spans="1:7">
      <c r="A34" s="480">
        <f>A33+1</f>
        <v>20</v>
      </c>
      <c r="B34" s="735" t="str">
        <f>B11</f>
        <v>Section 1 - Direct Maintenance Expense Cost Component</v>
      </c>
      <c r="C34" s="733">
        <f>C11/12</f>
        <v>7.7774707304275879</v>
      </c>
      <c r="D34" s="929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1"/>
      <c r="C35" s="25"/>
      <c r="D35" s="935"/>
      <c r="E35" s="481">
        <f t="shared" ref="E35:E53" si="3">E34+1</f>
        <v>21</v>
      </c>
    </row>
    <row r="36" spans="1:7">
      <c r="A36" s="480">
        <f t="shared" si="2"/>
        <v>22</v>
      </c>
      <c r="B36" s="735" t="str">
        <f>B13</f>
        <v>Section 2 - Non-Direct Expense Cost Component</v>
      </c>
      <c r="C36" s="734">
        <f>C13/12</f>
        <v>255.47075587108498</v>
      </c>
      <c r="D36" s="929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1"/>
      <c r="C37" s="692"/>
      <c r="D37" s="936"/>
      <c r="E37" s="481">
        <f t="shared" si="3"/>
        <v>23</v>
      </c>
    </row>
    <row r="38" spans="1:7">
      <c r="A38" s="480">
        <f t="shared" si="2"/>
        <v>24</v>
      </c>
      <c r="B38" s="735" t="str">
        <f>B15</f>
        <v>Section 3 - Cost Component Containing Other Specific Expenses</v>
      </c>
      <c r="C38" s="1031">
        <f>C15/12</f>
        <v>60.959165754298709</v>
      </c>
      <c r="D38" s="929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1"/>
      <c r="D39" s="929"/>
      <c r="E39" s="481">
        <f t="shared" si="3"/>
        <v>25</v>
      </c>
    </row>
    <row r="40" spans="1:7">
      <c r="A40" s="480">
        <f t="shared" si="2"/>
        <v>26</v>
      </c>
      <c r="B40" s="719" t="s">
        <v>20</v>
      </c>
      <c r="C40" s="772">
        <f>C34+C36+C38</f>
        <v>324.20739235581129</v>
      </c>
      <c r="D40" s="85" t="s">
        <v>876</v>
      </c>
      <c r="E40" s="481">
        <f t="shared" si="3"/>
        <v>26</v>
      </c>
    </row>
    <row r="41" spans="1:7">
      <c r="A41" s="480">
        <f t="shared" si="2"/>
        <v>27</v>
      </c>
      <c r="B41" s="54"/>
      <c r="C41" s="692"/>
      <c r="D41" s="931"/>
      <c r="E41" s="481">
        <f t="shared" si="3"/>
        <v>27</v>
      </c>
      <c r="G41" s="1156"/>
    </row>
    <row r="42" spans="1:7">
      <c r="A42" s="480">
        <f t="shared" si="2"/>
        <v>28</v>
      </c>
      <c r="B42" s="735" t="str">
        <f>LEFT(B19,45)</f>
        <v>Section 4 - True-Up Adjustment Cost Component</v>
      </c>
      <c r="C42" s="734">
        <f>C19/12</f>
        <v>-8.9949180465858216</v>
      </c>
      <c r="D42" s="929" t="str">
        <f>"Line "&amp;A19&amp;" / "&amp;C50&amp;" Months"</f>
        <v>Line 9 / 12 Months</v>
      </c>
      <c r="E42" s="481">
        <f t="shared" si="3"/>
        <v>28</v>
      </c>
      <c r="G42" s="1233"/>
    </row>
    <row r="43" spans="1:7">
      <c r="A43" s="480">
        <f t="shared" si="2"/>
        <v>29</v>
      </c>
      <c r="B43" s="735"/>
      <c r="C43" s="692"/>
      <c r="D43" s="937"/>
      <c r="E43" s="481">
        <f t="shared" si="3"/>
        <v>29</v>
      </c>
    </row>
    <row r="44" spans="1:7">
      <c r="A44" s="480">
        <f t="shared" si="2"/>
        <v>30</v>
      </c>
      <c r="B44" s="735" t="str">
        <f>B21</f>
        <v>Section 5 - Interest True-Up Adjustment Cost Component</v>
      </c>
      <c r="C44" s="734">
        <f>C21/12</f>
        <v>-0.18976559713772975</v>
      </c>
      <c r="D44" s="934" t="str">
        <f>"Line "&amp;A21&amp;" / "&amp;C50&amp;" Months"</f>
        <v>Line 11 / 12 Months</v>
      </c>
      <c r="E44" s="481">
        <f t="shared" si="3"/>
        <v>30</v>
      </c>
    </row>
    <row r="45" spans="1:7">
      <c r="A45" s="480">
        <f t="shared" si="2"/>
        <v>31</v>
      </c>
      <c r="B45" s="84"/>
      <c r="C45" s="693"/>
      <c r="D45" s="938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31">
        <f>C25/12</f>
        <v>0.62750000000000006</v>
      </c>
      <c r="D46" s="934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3"/>
      <c r="D47" s="690"/>
      <c r="E47" s="481">
        <f t="shared" si="3"/>
        <v>33</v>
      </c>
    </row>
    <row r="48" spans="1:7" ht="16.5" thickBot="1">
      <c r="A48" s="480">
        <f t="shared" si="2"/>
        <v>34</v>
      </c>
      <c r="B48" s="57" t="s">
        <v>21</v>
      </c>
      <c r="C48" s="736">
        <f>C40+C42+C44+C46</f>
        <v>315.6502087120877</v>
      </c>
      <c r="D48" s="85" t="str">
        <f>"Sum Lines "&amp;A40&amp;", "&amp;A42&amp;", "&amp;A44&amp;", "&amp;A46</f>
        <v>Sum Lines 26, 28, 30, 32</v>
      </c>
      <c r="E48" s="481">
        <f t="shared" si="3"/>
        <v>34</v>
      </c>
      <c r="G48" s="1170"/>
    </row>
    <row r="49" spans="1:5" ht="16.5" thickTop="1">
      <c r="A49" s="480">
        <f t="shared" si="2"/>
        <v>35</v>
      </c>
      <c r="B49" s="54"/>
      <c r="C49" s="818"/>
      <c r="D49" s="939"/>
      <c r="E49" s="481">
        <f t="shared" si="3"/>
        <v>35</v>
      </c>
    </row>
    <row r="50" spans="1:5">
      <c r="A50" s="480">
        <f t="shared" si="2"/>
        <v>36</v>
      </c>
      <c r="B50" s="611" t="s">
        <v>22</v>
      </c>
      <c r="C50" s="1032">
        <v>12</v>
      </c>
      <c r="D50" s="939"/>
      <c r="E50" s="481">
        <f t="shared" si="3"/>
        <v>36</v>
      </c>
    </row>
    <row r="51" spans="1:5">
      <c r="A51" s="480">
        <f t="shared" si="2"/>
        <v>37</v>
      </c>
      <c r="B51" s="54"/>
      <c r="C51" s="818"/>
      <c r="D51" s="940"/>
      <c r="E51" s="481">
        <f t="shared" si="3"/>
        <v>37</v>
      </c>
    </row>
    <row r="52" spans="1:5" ht="16.5" thickBot="1">
      <c r="A52" s="480">
        <f t="shared" si="2"/>
        <v>38</v>
      </c>
      <c r="B52" s="719" t="str">
        <f>B27</f>
        <v>Total Annual Costs</v>
      </c>
      <c r="C52" s="1160">
        <f>C48*C50</f>
        <v>3787.8025045450522</v>
      </c>
      <c r="D52" s="934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9"/>
      <c r="C53" s="24"/>
      <c r="D53" s="87"/>
      <c r="E53" s="481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10" orientation="portrait" r:id="rId1"/>
  <headerFooter scaleWithDoc="0">
    <oddFooter xml:space="preserve">&amp;C&amp;"Times New Roman,Regular"&amp;10Summary of Cost Components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zoomScale="80" zoomScaleNormal="80" workbookViewId="0"/>
  </sheetViews>
  <sheetFormatPr defaultRowHeight="1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82"/>
  <sheetViews>
    <sheetView zoomScale="80" zoomScaleNormal="80" zoomScalePageLayoutView="80" workbookViewId="0"/>
  </sheetViews>
  <sheetFormatPr defaultColWidth="8.85546875" defaultRowHeight="15.75"/>
  <cols>
    <col min="1" max="1" width="5.42578125" style="105" bestFit="1" customWidth="1"/>
    <col min="2" max="2" width="55.85546875" style="122" customWidth="1"/>
    <col min="3" max="3" width="39.42578125" style="105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16.85546875" style="122" customWidth="1"/>
    <col min="10" max="10" width="1.5703125" style="122" customWidth="1"/>
    <col min="11" max="11" width="34.5703125" style="122" customWidth="1"/>
    <col min="12" max="12" width="5.42578125" style="105" bestFit="1" customWidth="1"/>
    <col min="13" max="13" width="8.85546875" style="122"/>
    <col min="14" max="14" width="38.140625" style="122" customWidth="1"/>
    <col min="15" max="16384" width="8.85546875" style="122"/>
  </cols>
  <sheetData>
    <row r="1" spans="1:14">
      <c r="A1" s="105" t="s">
        <v>184</v>
      </c>
    </row>
    <row r="2" spans="1:14">
      <c r="A2" s="122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N2" s="364"/>
    </row>
    <row r="3" spans="1:14">
      <c r="A3" s="122"/>
      <c r="B3" s="1322" t="s">
        <v>185</v>
      </c>
      <c r="C3" s="1322"/>
      <c r="D3" s="1322"/>
      <c r="E3" s="1322"/>
      <c r="F3" s="1322"/>
      <c r="G3" s="1322"/>
      <c r="H3" s="1322"/>
      <c r="I3" s="1322"/>
      <c r="J3" s="1322"/>
      <c r="K3" s="1322"/>
      <c r="N3" s="364"/>
    </row>
    <row r="4" spans="1:14">
      <c r="A4" s="122"/>
      <c r="B4" s="1322" t="s">
        <v>186</v>
      </c>
      <c r="C4" s="1322"/>
      <c r="D4" s="1322"/>
      <c r="E4" s="1322"/>
      <c r="F4" s="1322"/>
      <c r="G4" s="1322"/>
      <c r="H4" s="1323"/>
      <c r="I4" s="1323"/>
      <c r="J4" s="1323"/>
      <c r="K4" s="1323"/>
    </row>
    <row r="5" spans="1:14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325"/>
      <c r="I5" s="1325"/>
      <c r="J5" s="1325"/>
      <c r="K5" s="1325"/>
      <c r="N5" s="112"/>
    </row>
    <row r="6" spans="1:14">
      <c r="B6" s="1326" t="s">
        <v>3</v>
      </c>
      <c r="C6" s="1323"/>
      <c r="D6" s="1323"/>
      <c r="E6" s="1323"/>
      <c r="F6" s="1323"/>
      <c r="G6" s="1323"/>
      <c r="H6" s="1323"/>
      <c r="I6" s="1323"/>
      <c r="J6" s="1323"/>
      <c r="K6" s="1323"/>
      <c r="N6" s="364"/>
    </row>
    <row r="7" spans="1:14">
      <c r="B7" s="1111"/>
      <c r="C7" s="95"/>
      <c r="D7" s="96"/>
      <c r="E7" s="96"/>
      <c r="F7" s="96"/>
      <c r="G7" s="96"/>
      <c r="H7" s="96"/>
      <c r="I7" s="96"/>
      <c r="J7" s="96"/>
      <c r="K7" s="96"/>
      <c r="N7" s="364"/>
    </row>
    <row r="8" spans="1:14">
      <c r="A8" s="105" t="s">
        <v>4</v>
      </c>
      <c r="B8" s="95"/>
      <c r="C8" s="211" t="s">
        <v>187</v>
      </c>
      <c r="D8" s="95"/>
      <c r="E8" s="317" t="s">
        <v>77</v>
      </c>
      <c r="F8" s="105"/>
      <c r="G8" s="317" t="s">
        <v>78</v>
      </c>
      <c r="H8" s="105"/>
      <c r="I8" s="317" t="s">
        <v>188</v>
      </c>
      <c r="J8" s="95"/>
      <c r="L8" s="105" t="s">
        <v>4</v>
      </c>
    </row>
    <row r="9" spans="1:14">
      <c r="A9" s="105" t="s">
        <v>5</v>
      </c>
      <c r="B9" s="95"/>
      <c r="C9" s="848" t="s">
        <v>189</v>
      </c>
      <c r="D9" s="95"/>
      <c r="E9" s="849" t="str">
        <f>"31-Dec-"&amp;RIGHT(Automation!$B$3-1,2)</f>
        <v>31-Dec-22</v>
      </c>
      <c r="F9" s="95"/>
      <c r="G9" s="850" t="str">
        <f>"31-Dec-"&amp;RIGHT(Automation!$B$3,2)</f>
        <v>31-Dec-23</v>
      </c>
      <c r="H9" s="95"/>
      <c r="I9" s="851" t="s">
        <v>190</v>
      </c>
      <c r="J9" s="95"/>
      <c r="K9" s="852" t="s">
        <v>8</v>
      </c>
      <c r="L9" s="105" t="s">
        <v>5</v>
      </c>
      <c r="N9" s="191"/>
    </row>
    <row r="10" spans="1:14">
      <c r="E10" s="365"/>
      <c r="G10" s="365"/>
      <c r="H10" s="365"/>
      <c r="I10" s="365"/>
      <c r="J10" s="365"/>
      <c r="K10" s="365"/>
    </row>
    <row r="11" spans="1:14" ht="18.75">
      <c r="A11" s="105">
        <v>1</v>
      </c>
      <c r="B11" s="122" t="s">
        <v>871</v>
      </c>
      <c r="C11" s="105" t="s">
        <v>896</v>
      </c>
      <c r="E11" s="295"/>
      <c r="G11" s="295"/>
      <c r="H11" s="360"/>
      <c r="I11" s="324">
        <f>'AD-1'!E31</f>
        <v>584038.95358923054</v>
      </c>
      <c r="J11" s="286"/>
      <c r="K11" s="366" t="str">
        <f>"AD-1; Line "&amp;'AD-1'!A31</f>
        <v>AD-1; Line 18</v>
      </c>
      <c r="L11" s="105">
        <f>A11</f>
        <v>1</v>
      </c>
    </row>
    <row r="12" spans="1:14">
      <c r="A12" s="105">
        <f t="shared" ref="A12:A45" si="0">+A11+1</f>
        <v>2</v>
      </c>
      <c r="B12" s="122" t="s">
        <v>184</v>
      </c>
      <c r="E12" s="295"/>
      <c r="G12" s="295"/>
      <c r="H12" s="289"/>
      <c r="I12" s="295"/>
      <c r="J12" s="289"/>
      <c r="K12" s="366"/>
      <c r="L12" s="105">
        <f t="shared" ref="L12:L45" si="1">+L11+1</f>
        <v>2</v>
      </c>
    </row>
    <row r="13" spans="1:14" ht="18.75">
      <c r="A13" s="105">
        <f t="shared" si="0"/>
        <v>3</v>
      </c>
      <c r="B13" s="122" t="s">
        <v>872</v>
      </c>
      <c r="C13" s="105" t="s">
        <v>896</v>
      </c>
      <c r="E13" s="295"/>
      <c r="G13" s="295"/>
      <c r="H13" s="360"/>
      <c r="I13" s="327">
        <f>'AD-2'!E31</f>
        <v>0</v>
      </c>
      <c r="J13" s="286"/>
      <c r="K13" s="366" t="str">
        <f>"AD-2; Line "&amp;'AD-2'!A31</f>
        <v>AD-2; Line 18</v>
      </c>
      <c r="L13" s="105">
        <f t="shared" si="1"/>
        <v>3</v>
      </c>
    </row>
    <row r="14" spans="1:14">
      <c r="A14" s="105">
        <f t="shared" si="0"/>
        <v>4</v>
      </c>
      <c r="E14" s="295"/>
      <c r="F14" s="96"/>
      <c r="G14" s="295"/>
      <c r="H14" s="289"/>
      <c r="I14" s="295"/>
      <c r="J14" s="289"/>
      <c r="K14" s="366"/>
      <c r="L14" s="105">
        <f t="shared" si="1"/>
        <v>4</v>
      </c>
    </row>
    <row r="15" spans="1:14" ht="18.75">
      <c r="A15" s="105">
        <f t="shared" si="0"/>
        <v>5</v>
      </c>
      <c r="B15" s="122" t="s">
        <v>873</v>
      </c>
      <c r="E15" s="295"/>
      <c r="F15" s="96"/>
      <c r="G15" s="295"/>
      <c r="H15" s="360"/>
      <c r="I15" s="327">
        <f>'AD-3'!E31</f>
        <v>0</v>
      </c>
      <c r="J15" s="289"/>
      <c r="K15" s="366" t="str">
        <f>"AD-3; Line "&amp;'AD-3'!A31</f>
        <v>AD-3; Line 18</v>
      </c>
      <c r="L15" s="105">
        <f t="shared" si="1"/>
        <v>5</v>
      </c>
    </row>
    <row r="16" spans="1:14">
      <c r="A16" s="105">
        <f t="shared" si="0"/>
        <v>6</v>
      </c>
      <c r="E16" s="295"/>
      <c r="F16" s="96"/>
      <c r="G16" s="295"/>
      <c r="H16" s="289"/>
      <c r="I16" s="295"/>
      <c r="J16" s="289"/>
      <c r="K16" s="366"/>
      <c r="L16" s="105">
        <f t="shared" si="1"/>
        <v>6</v>
      </c>
    </row>
    <row r="17" spans="1:14" ht="18.75">
      <c r="A17" s="105">
        <f t="shared" si="0"/>
        <v>7</v>
      </c>
      <c r="B17" s="122" t="s">
        <v>874</v>
      </c>
      <c r="C17" s="105" t="s">
        <v>896</v>
      </c>
      <c r="E17" s="294"/>
      <c r="F17" s="96"/>
      <c r="G17" s="294"/>
      <c r="H17" s="355"/>
      <c r="I17" s="319">
        <f>'AD-4'!E31</f>
        <v>554696.24298076914</v>
      </c>
      <c r="J17" s="286"/>
      <c r="K17" s="366" t="str">
        <f>"AD-4; Line "&amp;'AD-4'!A31</f>
        <v>AD-4; Line 18</v>
      </c>
      <c r="L17" s="105">
        <f t="shared" si="1"/>
        <v>7</v>
      </c>
    </row>
    <row r="18" spans="1:14">
      <c r="A18" s="105">
        <f t="shared" si="0"/>
        <v>8</v>
      </c>
      <c r="E18" s="294"/>
      <c r="F18" s="96"/>
      <c r="G18" s="294"/>
      <c r="H18" s="289"/>
      <c r="I18" s="294"/>
      <c r="J18" s="289"/>
      <c r="K18" s="366"/>
      <c r="L18" s="105">
        <f t="shared" si="1"/>
        <v>8</v>
      </c>
    </row>
    <row r="19" spans="1:14" ht="18.75">
      <c r="A19" s="105">
        <f>+A18+1</f>
        <v>9</v>
      </c>
      <c r="B19" s="122" t="s">
        <v>881</v>
      </c>
      <c r="C19" s="105" t="s">
        <v>971</v>
      </c>
      <c r="E19" s="358">
        <f>'AD-5'!E15</f>
        <v>9750399.0658389479</v>
      </c>
      <c r="F19" s="258"/>
      <c r="G19" s="358">
        <f>'AD-5'!E17</f>
        <v>11031887.66371526</v>
      </c>
      <c r="H19" s="355"/>
      <c r="I19" s="294">
        <f>(E19+G19)/2</f>
        <v>10391143.364777103</v>
      </c>
      <c r="J19" s="289"/>
      <c r="K19" s="367" t="str">
        <f>"AD-5; Line "&amp;'AD-5'!A20</f>
        <v>AD-5; Line 6</v>
      </c>
      <c r="L19" s="105">
        <f>+L18+1</f>
        <v>9</v>
      </c>
    </row>
    <row r="20" spans="1:14">
      <c r="A20" s="105">
        <f t="shared" si="0"/>
        <v>10</v>
      </c>
      <c r="E20" s="294"/>
      <c r="G20" s="294"/>
      <c r="H20" s="289"/>
      <c r="I20" s="294"/>
      <c r="J20" s="289"/>
      <c r="K20" s="368"/>
      <c r="L20" s="105">
        <f t="shared" si="1"/>
        <v>10</v>
      </c>
    </row>
    <row r="21" spans="1:14" ht="18.75">
      <c r="A21" s="105">
        <f t="shared" si="0"/>
        <v>11</v>
      </c>
      <c r="B21" s="122" t="s">
        <v>191</v>
      </c>
      <c r="E21" s="355"/>
      <c r="G21" s="355"/>
      <c r="H21" s="355"/>
      <c r="I21" s="320">
        <f>'AD-6'!E36</f>
        <v>8075251.3968355898</v>
      </c>
      <c r="J21" s="286"/>
      <c r="K21" s="367" t="str">
        <f>"AD-6; Line "&amp;'AD-6'!A36</f>
        <v>AD-6; Line 23</v>
      </c>
      <c r="L21" s="105">
        <f t="shared" si="1"/>
        <v>11</v>
      </c>
      <c r="N21" s="131"/>
    </row>
    <row r="22" spans="1:14">
      <c r="A22" s="105">
        <f t="shared" si="0"/>
        <v>12</v>
      </c>
      <c r="E22" s="355"/>
      <c r="G22" s="355"/>
      <c r="H22" s="355"/>
      <c r="I22" s="309"/>
      <c r="J22" s="286"/>
      <c r="K22" s="367"/>
      <c r="L22" s="105">
        <f t="shared" si="1"/>
        <v>12</v>
      </c>
    </row>
    <row r="23" spans="1:14" ht="18.75">
      <c r="A23" s="105">
        <f t="shared" si="0"/>
        <v>13</v>
      </c>
      <c r="B23" s="122" t="s">
        <v>192</v>
      </c>
      <c r="E23" s="355"/>
      <c r="G23" s="355"/>
      <c r="H23" s="355"/>
      <c r="I23" s="320">
        <f>'AD-7'!E32</f>
        <v>0</v>
      </c>
      <c r="J23" s="286"/>
      <c r="K23" s="369" t="str">
        <f>"AD-7; Line "&amp;'AD-7'!A32</f>
        <v>AD-7; Line 18</v>
      </c>
      <c r="L23" s="105">
        <f t="shared" si="1"/>
        <v>13</v>
      </c>
    </row>
    <row r="24" spans="1:14">
      <c r="A24" s="105">
        <f t="shared" si="0"/>
        <v>14</v>
      </c>
      <c r="E24" s="294"/>
      <c r="G24" s="294"/>
      <c r="H24" s="289"/>
      <c r="I24" s="294"/>
      <c r="J24" s="289"/>
      <c r="K24" s="368"/>
      <c r="L24" s="105">
        <f t="shared" si="1"/>
        <v>14</v>
      </c>
    </row>
    <row r="25" spans="1:14" ht="18.75">
      <c r="A25" s="105">
        <f t="shared" si="0"/>
        <v>15</v>
      </c>
      <c r="B25" s="122" t="s">
        <v>193</v>
      </c>
      <c r="C25" s="105" t="s">
        <v>971</v>
      </c>
      <c r="D25" s="170"/>
      <c r="E25" s="319">
        <f>'AD-8'!C14</f>
        <v>112870.21667000001</v>
      </c>
      <c r="F25" s="96"/>
      <c r="G25" s="319">
        <f>'AD-8'!C16</f>
        <v>125194.79648999999</v>
      </c>
      <c r="H25" s="289"/>
      <c r="I25" s="294">
        <f>(E25+G25)/2</f>
        <v>119032.50658</v>
      </c>
      <c r="J25" s="322"/>
      <c r="K25" s="369" t="str">
        <f>"AD-8; Line "&amp;'AD-8'!A19</f>
        <v>AD-8; Line 6</v>
      </c>
      <c r="L25" s="105">
        <f t="shared" si="1"/>
        <v>15</v>
      </c>
    </row>
    <row r="26" spans="1:14">
      <c r="A26" s="105">
        <f t="shared" si="0"/>
        <v>16</v>
      </c>
      <c r="E26" s="294"/>
      <c r="G26" s="294"/>
      <c r="H26" s="289"/>
      <c r="I26" s="294"/>
      <c r="J26" s="289"/>
      <c r="K26" s="368"/>
      <c r="L26" s="105">
        <f t="shared" si="1"/>
        <v>16</v>
      </c>
    </row>
    <row r="27" spans="1:14" ht="18.75">
      <c r="A27" s="105">
        <f t="shared" si="0"/>
        <v>17</v>
      </c>
      <c r="B27" s="122" t="s">
        <v>882</v>
      </c>
      <c r="C27" s="105" t="s">
        <v>971</v>
      </c>
      <c r="E27" s="319">
        <f>'AD-9'!C14</f>
        <v>571823.00716999953</v>
      </c>
      <c r="F27" s="96"/>
      <c r="G27" s="319">
        <f>'AD-9'!C16</f>
        <v>614792.31672999891</v>
      </c>
      <c r="H27" s="355"/>
      <c r="I27" s="294">
        <f>(E27+G27)/2</f>
        <v>593307.66194999916</v>
      </c>
      <c r="J27" s="289"/>
      <c r="K27" s="367" t="str">
        <f>"AD-9; Line "&amp;'AD-9'!A19</f>
        <v>AD-9; Line 6</v>
      </c>
      <c r="L27" s="105">
        <f>+L26+1</f>
        <v>17</v>
      </c>
    </row>
    <row r="28" spans="1:14">
      <c r="A28" s="105">
        <f t="shared" si="0"/>
        <v>18</v>
      </c>
      <c r="E28" s="295"/>
      <c r="F28" s="96"/>
      <c r="G28" s="295"/>
      <c r="H28" s="289"/>
      <c r="I28" s="295"/>
      <c r="J28" s="289"/>
      <c r="K28" s="367"/>
      <c r="L28" s="105">
        <f>+L27+1</f>
        <v>18</v>
      </c>
    </row>
    <row r="29" spans="1:14" ht="18.75">
      <c r="A29" s="105">
        <f t="shared" si="0"/>
        <v>19</v>
      </c>
      <c r="B29" s="122" t="s">
        <v>194</v>
      </c>
      <c r="E29" s="319">
        <f>'AD-10'!D15</f>
        <v>1555621.3643625001</v>
      </c>
      <c r="F29" s="96"/>
      <c r="G29" s="319">
        <f>'AD-10'!D19</f>
        <v>1812002.4911979998</v>
      </c>
      <c r="H29" s="355"/>
      <c r="I29" s="853">
        <f>(E29+G29)/2</f>
        <v>1683811.9277802501</v>
      </c>
      <c r="J29" s="289"/>
      <c r="K29" s="367" t="str">
        <f>"AD-10; Line "&amp;'AD-10'!A22</f>
        <v>AD-10; Line 10</v>
      </c>
      <c r="L29" s="105">
        <f t="shared" si="1"/>
        <v>19</v>
      </c>
    </row>
    <row r="30" spans="1:14">
      <c r="A30" s="105">
        <f t="shared" si="0"/>
        <v>20</v>
      </c>
      <c r="E30" s="294"/>
      <c r="F30" s="96"/>
      <c r="G30" s="294"/>
      <c r="H30" s="289"/>
      <c r="I30" s="294"/>
      <c r="J30" s="289"/>
      <c r="K30" s="366"/>
      <c r="L30" s="105">
        <f t="shared" si="1"/>
        <v>20</v>
      </c>
    </row>
    <row r="31" spans="1:14" ht="16.5" thickBot="1">
      <c r="A31" s="105">
        <f t="shared" si="0"/>
        <v>21</v>
      </c>
      <c r="B31" s="122" t="s">
        <v>195</v>
      </c>
      <c r="E31" s="283"/>
      <c r="F31" s="370"/>
      <c r="G31" s="283"/>
      <c r="H31" s="281"/>
      <c r="I31" s="282">
        <f>I11+I13+I15+I17+I19+I21+I23+I25+I27+I29</f>
        <v>22001282.054492943</v>
      </c>
      <c r="J31" s="286"/>
      <c r="K31" s="366" t="str">
        <f>"Sum Lines "&amp;A11&amp;" thru "&amp;A29</f>
        <v>Sum Lines 1 thru 19</v>
      </c>
      <c r="L31" s="105">
        <f t="shared" si="1"/>
        <v>21</v>
      </c>
      <c r="M31" s="371"/>
    </row>
    <row r="32" spans="1:14" ht="16.5" thickTop="1">
      <c r="A32" s="105">
        <f t="shared" si="0"/>
        <v>22</v>
      </c>
      <c r="E32" s="372"/>
      <c r="G32" s="372"/>
      <c r="H32" s="288"/>
      <c r="I32" s="372"/>
      <c r="J32" s="288"/>
      <c r="K32" s="366" t="s">
        <v>184</v>
      </c>
      <c r="L32" s="105">
        <f t="shared" si="1"/>
        <v>22</v>
      </c>
    </row>
    <row r="33" spans="1:13">
      <c r="A33" s="105">
        <f t="shared" si="0"/>
        <v>23</v>
      </c>
      <c r="B33" s="122" t="s">
        <v>196</v>
      </c>
      <c r="E33" s="373"/>
      <c r="G33" s="373"/>
      <c r="H33" s="288"/>
      <c r="I33" s="854">
        <f>'Stmt AI'!E27</f>
        <v>0.10651884038745672</v>
      </c>
      <c r="J33" s="288"/>
      <c r="K33" s="366" t="str">
        <f>"Statement AI; Line "&amp;'Stmt AI'!A27</f>
        <v>Statement AI; Line 17</v>
      </c>
      <c r="L33" s="105">
        <f t="shared" si="1"/>
        <v>23</v>
      </c>
    </row>
    <row r="34" spans="1:13">
      <c r="A34" s="105">
        <f t="shared" si="0"/>
        <v>24</v>
      </c>
      <c r="E34" s="372"/>
      <c r="G34" s="372"/>
      <c r="H34" s="288"/>
      <c r="I34" s="372"/>
      <c r="J34" s="288"/>
      <c r="K34" s="366"/>
      <c r="L34" s="105">
        <f t="shared" si="1"/>
        <v>24</v>
      </c>
    </row>
    <row r="35" spans="1:13">
      <c r="A35" s="105">
        <f t="shared" si="0"/>
        <v>25</v>
      </c>
      <c r="B35" s="122" t="s">
        <v>197</v>
      </c>
      <c r="E35" s="160"/>
      <c r="F35" s="160"/>
      <c r="G35" s="160"/>
      <c r="H35" s="374"/>
      <c r="I35" s="298">
        <f>I21+I23</f>
        <v>8075251.3968355898</v>
      </c>
      <c r="J35" s="286"/>
      <c r="K35" s="375" t="str">
        <f>"Line "&amp;A21&amp;" + Line "&amp;A23</f>
        <v>Line 11 + Line 13</v>
      </c>
      <c r="L35" s="105">
        <f t="shared" si="1"/>
        <v>25</v>
      </c>
    </row>
    <row r="36" spans="1:13">
      <c r="A36" s="105">
        <f t="shared" si="0"/>
        <v>26</v>
      </c>
      <c r="E36" s="372"/>
      <c r="G36" s="372"/>
      <c r="H36" s="288"/>
      <c r="I36" s="372"/>
      <c r="J36" s="288"/>
      <c r="K36" s="366"/>
      <c r="L36" s="105">
        <f t="shared" si="1"/>
        <v>26</v>
      </c>
    </row>
    <row r="37" spans="1:13">
      <c r="A37" s="105">
        <f t="shared" si="0"/>
        <v>27</v>
      </c>
      <c r="B37" s="122" t="s">
        <v>198</v>
      </c>
      <c r="E37" s="166"/>
      <c r="G37" s="166"/>
      <c r="H37" s="288"/>
      <c r="I37" s="806">
        <f>I25*I33</f>
        <v>12679.204569313912</v>
      </c>
      <c r="J37" s="286"/>
      <c r="K37" s="375" t="str">
        <f>"Line "&amp;A25&amp;" x Line "&amp;A33</f>
        <v>Line 15 x Line 23</v>
      </c>
      <c r="L37" s="105">
        <f t="shared" si="1"/>
        <v>27</v>
      </c>
      <c r="M37" s="371"/>
    </row>
    <row r="38" spans="1:13">
      <c r="A38" s="105">
        <f t="shared" si="0"/>
        <v>28</v>
      </c>
      <c r="E38" s="372"/>
      <c r="G38" s="372"/>
      <c r="H38" s="288"/>
      <c r="I38" s="376"/>
      <c r="J38" s="288"/>
      <c r="K38" s="366"/>
      <c r="L38" s="105">
        <f t="shared" si="1"/>
        <v>28</v>
      </c>
    </row>
    <row r="39" spans="1:13">
      <c r="A39" s="105">
        <f t="shared" si="0"/>
        <v>29</v>
      </c>
      <c r="B39" s="122" t="s">
        <v>199</v>
      </c>
      <c r="E39" s="166"/>
      <c r="G39" s="166"/>
      <c r="H39" s="288"/>
      <c r="I39" s="806">
        <f>I27*I33</f>
        <v>63198.444143907094</v>
      </c>
      <c r="J39" s="288"/>
      <c r="K39" s="375" t="str">
        <f>"Line "&amp;A27&amp;" x Line "&amp;A33</f>
        <v>Line 17 x Line 23</v>
      </c>
      <c r="L39" s="105">
        <f t="shared" si="1"/>
        <v>29</v>
      </c>
      <c r="M39" s="371"/>
    </row>
    <row r="40" spans="1:13">
      <c r="A40" s="105">
        <f t="shared" si="0"/>
        <v>30</v>
      </c>
      <c r="E40" s="166"/>
      <c r="G40" s="166"/>
      <c r="H40" s="288"/>
      <c r="I40" s="377"/>
      <c r="J40" s="288"/>
      <c r="K40" s="366"/>
      <c r="L40" s="105">
        <f t="shared" si="1"/>
        <v>30</v>
      </c>
      <c r="M40" s="371"/>
    </row>
    <row r="41" spans="1:13">
      <c r="A41" s="105">
        <f t="shared" si="0"/>
        <v>31</v>
      </c>
      <c r="B41" s="122" t="s">
        <v>200</v>
      </c>
      <c r="E41" s="166"/>
      <c r="G41" s="166"/>
      <c r="H41" s="288"/>
      <c r="I41" s="840">
        <f>I29*I33</f>
        <v>179357.69397772028</v>
      </c>
      <c r="J41" s="288"/>
      <c r="K41" s="375" t="str">
        <f>"Line "&amp;A29&amp;" x Line "&amp;A33</f>
        <v>Line 19 x Line 23</v>
      </c>
      <c r="L41" s="105">
        <f t="shared" si="1"/>
        <v>31</v>
      </c>
      <c r="M41" s="371"/>
    </row>
    <row r="42" spans="1:13">
      <c r="A42" s="105">
        <f t="shared" si="0"/>
        <v>32</v>
      </c>
      <c r="B42" s="122" t="s">
        <v>184</v>
      </c>
      <c r="E42" s="378"/>
      <c r="G42" s="378"/>
      <c r="H42" s="288"/>
      <c r="I42" s="379"/>
      <c r="J42" s="288"/>
      <c r="K42" s="366"/>
      <c r="L42" s="105">
        <f t="shared" si="1"/>
        <v>32</v>
      </c>
    </row>
    <row r="43" spans="1:13" ht="16.5" thickBot="1">
      <c r="A43" s="105">
        <f t="shared" si="0"/>
        <v>33</v>
      </c>
      <c r="B43" s="122" t="s">
        <v>201</v>
      </c>
      <c r="E43" s="166"/>
      <c r="G43" s="166"/>
      <c r="H43" s="380"/>
      <c r="I43" s="381">
        <f>I35+I37+I39+I41</f>
        <v>8330486.7395265307</v>
      </c>
      <c r="J43" s="286"/>
      <c r="K43" s="375" t="str">
        <f>"Sum Lines "&amp;A35&amp;" thru "&amp;A41</f>
        <v>Sum Lines 25 thru 31</v>
      </c>
      <c r="L43" s="105">
        <f t="shared" si="1"/>
        <v>33</v>
      </c>
      <c r="M43" s="371"/>
    </row>
    <row r="44" spans="1:13" ht="16.5" thickTop="1">
      <c r="A44" s="105">
        <f t="shared" si="0"/>
        <v>34</v>
      </c>
      <c r="E44" s="382"/>
      <c r="G44" s="382"/>
      <c r="H44" s="380"/>
      <c r="I44" s="383"/>
      <c r="J44" s="380"/>
      <c r="K44" s="366"/>
      <c r="L44" s="105">
        <f t="shared" si="1"/>
        <v>34</v>
      </c>
    </row>
    <row r="45" spans="1:13" ht="19.5" thickBot="1">
      <c r="A45" s="105">
        <f t="shared" si="0"/>
        <v>35</v>
      </c>
      <c r="B45" s="122" t="s">
        <v>883</v>
      </c>
      <c r="E45" s="384"/>
      <c r="G45" s="384"/>
      <c r="H45" s="380"/>
      <c r="I45" s="385">
        <f>I43/I31</f>
        <v>0.378636423045417</v>
      </c>
      <c r="J45" s="286"/>
      <c r="K45" s="375" t="str">
        <f>"Line "&amp;A43&amp;" / Line "&amp;A31</f>
        <v>Line 33 / Line 21</v>
      </c>
      <c r="L45" s="105">
        <f t="shared" si="1"/>
        <v>35</v>
      </c>
      <c r="M45" s="371"/>
    </row>
    <row r="46" spans="1:13" ht="16.5" thickTop="1">
      <c r="E46" s="95"/>
      <c r="G46" s="386"/>
      <c r="H46" s="267"/>
      <c r="I46" s="267"/>
      <c r="J46" s="267"/>
      <c r="K46" s="105"/>
    </row>
    <row r="47" spans="1:13">
      <c r="E47" s="95"/>
      <c r="G47" s="386"/>
      <c r="H47" s="267"/>
      <c r="I47" s="267"/>
      <c r="J47" s="267"/>
      <c r="K47" s="105"/>
    </row>
    <row r="48" spans="1:13" ht="18.75">
      <c r="A48" s="306">
        <v>1</v>
      </c>
      <c r="B48" s="16" t="s">
        <v>202</v>
      </c>
      <c r="E48" s="95"/>
      <c r="G48" s="386"/>
      <c r="H48" s="267"/>
      <c r="I48" s="267"/>
      <c r="J48" s="267"/>
      <c r="K48" s="105"/>
    </row>
    <row r="49" spans="1:14" ht="18.75">
      <c r="A49" s="121">
        <v>2</v>
      </c>
      <c r="B49" s="16" t="s">
        <v>203</v>
      </c>
      <c r="E49" s="95"/>
      <c r="G49" s="386"/>
      <c r="H49" s="267"/>
      <c r="I49" s="267"/>
      <c r="J49" s="267"/>
      <c r="K49" s="105"/>
    </row>
    <row r="50" spans="1:14" ht="18.75">
      <c r="A50" s="121">
        <v>3</v>
      </c>
      <c r="B50" s="16" t="s">
        <v>204</v>
      </c>
    </row>
    <row r="51" spans="1:14" ht="18.75">
      <c r="A51" s="121">
        <v>4</v>
      </c>
      <c r="B51" s="16" t="s">
        <v>205</v>
      </c>
    </row>
    <row r="52" spans="1:14" ht="18.75">
      <c r="A52" s="121">
        <v>5</v>
      </c>
      <c r="B52" s="122" t="s">
        <v>206</v>
      </c>
      <c r="N52" s="170"/>
    </row>
    <row r="53" spans="1:14" ht="18.75">
      <c r="A53" s="121"/>
    </row>
    <row r="54" spans="1:14" ht="18.75">
      <c r="A54" s="121"/>
      <c r="N54" s="170"/>
    </row>
    <row r="55" spans="1:14" ht="18.75">
      <c r="A55" s="121"/>
      <c r="N55" s="170"/>
    </row>
    <row r="56" spans="1:14" ht="18.75">
      <c r="A56" s="121"/>
      <c r="N56" s="170"/>
    </row>
    <row r="57" spans="1:14" ht="18.75">
      <c r="A57" s="121"/>
      <c r="B57" s="16"/>
    </row>
    <row r="58" spans="1:14" ht="18.75">
      <c r="A58" s="121"/>
    </row>
    <row r="59" spans="1:14" ht="18.75">
      <c r="A59" s="121"/>
      <c r="B59" s="96"/>
    </row>
    <row r="60" spans="1:14" ht="18.75">
      <c r="A60" s="121"/>
    </row>
    <row r="82" spans="7:7">
      <c r="G82" s="105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Roman,Regular"&amp;10AD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47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9"/>
      <c r="E7" s="97"/>
      <c r="F7" s="97"/>
    </row>
    <row r="8" spans="1:9">
      <c r="B8" s="1322" t="s">
        <v>209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95" t="s">
        <v>210</v>
      </c>
      <c r="D11" s="102"/>
      <c r="E11" s="103" t="s">
        <v>210</v>
      </c>
      <c r="F11" s="104"/>
    </row>
    <row r="12" spans="1:9">
      <c r="A12" s="105" t="s">
        <v>4</v>
      </c>
      <c r="B12" s="106"/>
      <c r="C12" s="95" t="s">
        <v>211</v>
      </c>
      <c r="D12" s="102"/>
      <c r="E12" s="107" t="s">
        <v>211</v>
      </c>
      <c r="F12" s="104"/>
      <c r="G12" s="105" t="s">
        <v>4</v>
      </c>
    </row>
    <row r="13" spans="1:9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Dec-22</v>
      </c>
      <c r="C14" s="109">
        <v>562408.9543199999</v>
      </c>
      <c r="D14" s="110" t="s">
        <v>214</v>
      </c>
      <c r="E14" s="111">
        <v>578073.48988999985</v>
      </c>
      <c r="F14" s="110" t="s">
        <v>897</v>
      </c>
      <c r="G14" s="105">
        <f>A14</f>
        <v>1</v>
      </c>
      <c r="H14" s="112"/>
      <c r="I14" s="112"/>
    </row>
    <row r="15" spans="1:9">
      <c r="A15" s="105">
        <f>A14+1</f>
        <v>2</v>
      </c>
      <c r="B15" s="108" t="str">
        <f>"Jan-"&amp;RIGHT(Automation!$B$3,2)</f>
        <v>Jan-23</v>
      </c>
      <c r="C15" s="113">
        <v>563623.27221999993</v>
      </c>
      <c r="D15" s="114"/>
      <c r="E15" s="115">
        <v>579287.80778999988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215</v>
      </c>
      <c r="C16" s="113">
        <v>563661.93705999991</v>
      </c>
      <c r="D16" s="114"/>
      <c r="E16" s="115">
        <v>579326.47262999986</v>
      </c>
      <c r="F16" s="114"/>
      <c r="G16" s="105">
        <f t="shared" ref="G16:G32" si="1">G15+1</f>
        <v>3</v>
      </c>
    </row>
    <row r="17" spans="1:9">
      <c r="A17" s="105">
        <f t="shared" si="0"/>
        <v>4</v>
      </c>
      <c r="B17" s="108" t="s">
        <v>216</v>
      </c>
      <c r="C17" s="113">
        <v>563869.55168999999</v>
      </c>
      <c r="D17" s="114"/>
      <c r="E17" s="115">
        <v>579534.08725999994</v>
      </c>
      <c r="F17" s="114"/>
      <c r="G17" s="105">
        <f t="shared" si="1"/>
        <v>4</v>
      </c>
    </row>
    <row r="18" spans="1:9">
      <c r="A18" s="105">
        <f t="shared" si="0"/>
        <v>5</v>
      </c>
      <c r="B18" s="108" t="s">
        <v>217</v>
      </c>
      <c r="C18" s="113">
        <v>564037.79978000012</v>
      </c>
      <c r="D18" s="114"/>
      <c r="E18" s="115">
        <v>579702.33535000007</v>
      </c>
      <c r="F18" s="114"/>
      <c r="G18" s="105">
        <f t="shared" si="1"/>
        <v>5</v>
      </c>
    </row>
    <row r="19" spans="1:9">
      <c r="A19" s="105">
        <f t="shared" si="0"/>
        <v>6</v>
      </c>
      <c r="B19" s="108" t="s">
        <v>161</v>
      </c>
      <c r="C19" s="113">
        <v>564812.14225999976</v>
      </c>
      <c r="D19" s="114"/>
      <c r="E19" s="115">
        <v>580476.67782999971</v>
      </c>
      <c r="F19" s="114"/>
      <c r="G19" s="105">
        <f t="shared" si="1"/>
        <v>6</v>
      </c>
    </row>
    <row r="20" spans="1:9">
      <c r="A20" s="105">
        <f>A19+1</f>
        <v>7</v>
      </c>
      <c r="B20" s="108" t="s">
        <v>218</v>
      </c>
      <c r="C20" s="113">
        <v>565723.80906</v>
      </c>
      <c r="D20" s="114"/>
      <c r="E20" s="115">
        <v>581388.34462999995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219</v>
      </c>
      <c r="C21" s="113">
        <v>567537.37085999991</v>
      </c>
      <c r="D21" s="114"/>
      <c r="E21" s="115">
        <v>583201.90642999986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220</v>
      </c>
      <c r="C22" s="113">
        <v>574330.00165999983</v>
      </c>
      <c r="D22" s="114"/>
      <c r="E22" s="115">
        <v>589994.53722999978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221</v>
      </c>
      <c r="C23" s="113">
        <v>574116.31579000014</v>
      </c>
      <c r="D23" s="114"/>
      <c r="E23" s="115">
        <v>589780.85136000009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222</v>
      </c>
      <c r="C24" s="113">
        <v>574610.30617999984</v>
      </c>
      <c r="D24" s="114"/>
      <c r="E24" s="115">
        <v>590274.84174999979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223</v>
      </c>
      <c r="C25" s="113">
        <v>574750.67025999993</v>
      </c>
      <c r="D25" s="114"/>
      <c r="E25" s="115">
        <v>590415.20582999988</v>
      </c>
      <c r="F25" s="114"/>
      <c r="G25" s="105">
        <f t="shared" si="1"/>
        <v>12</v>
      </c>
    </row>
    <row r="26" spans="1:9">
      <c r="A26" s="105">
        <f t="shared" si="0"/>
        <v>13</v>
      </c>
      <c r="B26" s="1000" t="str">
        <f>"Dec-"&amp;RIGHT(Automation!$B$3,2)</f>
        <v>Dec-23</v>
      </c>
      <c r="C26" s="1036">
        <v>575385.30310999975</v>
      </c>
      <c r="D26" s="110" t="s">
        <v>214</v>
      </c>
      <c r="E26" s="1036">
        <v>591049.8386799997</v>
      </c>
      <c r="F26" s="110" t="s">
        <v>898</v>
      </c>
      <c r="G26" s="105">
        <f t="shared" si="1"/>
        <v>13</v>
      </c>
      <c r="I26" s="112"/>
    </row>
    <row r="27" spans="1:9">
      <c r="A27" s="105">
        <f t="shared" si="0"/>
        <v>14</v>
      </c>
      <c r="B27" s="116"/>
      <c r="C27" s="789"/>
      <c r="D27" s="943"/>
      <c r="E27" s="117"/>
      <c r="F27" s="943"/>
      <c r="G27" s="105">
        <f t="shared" si="1"/>
        <v>14</v>
      </c>
    </row>
    <row r="28" spans="1:9">
      <c r="A28" s="105">
        <f t="shared" si="0"/>
        <v>15</v>
      </c>
      <c r="B28" s="116" t="s">
        <v>224</v>
      </c>
      <c r="C28" s="118">
        <f>SUM(C14:C26)</f>
        <v>7388867.4342499981</v>
      </c>
      <c r="D28" s="144" t="str">
        <f>"Sum Lines "&amp;A14&amp;" thru "&amp;A26</f>
        <v>Sum Lines 1 thru 13</v>
      </c>
      <c r="E28" s="118">
        <f>SUM(E14:E26)</f>
        <v>7592506.3966599973</v>
      </c>
      <c r="F28" s="144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90"/>
      <c r="C29" s="1037"/>
      <c r="D29" s="990"/>
      <c r="E29" s="1037"/>
      <c r="F29" s="990"/>
      <c r="G29" s="105">
        <f t="shared" si="1"/>
        <v>16</v>
      </c>
    </row>
    <row r="30" spans="1:9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>
      <c r="A31" s="105">
        <f t="shared" si="0"/>
        <v>18</v>
      </c>
      <c r="B31" s="116" t="s">
        <v>225</v>
      </c>
      <c r="C31" s="118">
        <f>C28/13</f>
        <v>568374.41801923059</v>
      </c>
      <c r="D31" s="144" t="str">
        <f>"Average of Lines "&amp;A14&amp;" thru "&amp;A26</f>
        <v>Average of Lines 1 thru 13</v>
      </c>
      <c r="E31" s="118">
        <f>E28/13</f>
        <v>584038.95358923054</v>
      </c>
      <c r="F31" s="110" t="s">
        <v>899</v>
      </c>
      <c r="G31" s="105">
        <f t="shared" si="1"/>
        <v>18</v>
      </c>
      <c r="H31" s="112"/>
      <c r="I31" s="112"/>
    </row>
    <row r="32" spans="1:9">
      <c r="A32" s="105">
        <f t="shared" si="0"/>
        <v>19</v>
      </c>
      <c r="B32" s="990"/>
      <c r="C32" s="1038"/>
      <c r="D32" s="990"/>
      <c r="E32" s="1038"/>
      <c r="F32" s="990"/>
      <c r="G32" s="105">
        <f t="shared" si="1"/>
        <v>19</v>
      </c>
    </row>
    <row r="33" spans="1:5">
      <c r="A33" s="105"/>
      <c r="C33" s="120"/>
      <c r="D33" s="96"/>
      <c r="E33" s="120"/>
    </row>
    <row r="34" spans="1:5">
      <c r="C34" s="120"/>
      <c r="D34" s="96"/>
      <c r="E34" s="120"/>
    </row>
    <row r="35" spans="1:5" ht="18.75">
      <c r="A35" s="121">
        <v>1</v>
      </c>
      <c r="B35" s="122" t="s">
        <v>226</v>
      </c>
      <c r="C35" s="120"/>
      <c r="D35" s="96"/>
      <c r="E35" s="120"/>
    </row>
    <row r="36" spans="1:5">
      <c r="B36" s="122" t="s">
        <v>227</v>
      </c>
      <c r="C36" s="120"/>
      <c r="D36" s="96"/>
      <c r="E36" s="120"/>
    </row>
    <row r="37" spans="1:5">
      <c r="C37" s="120"/>
      <c r="D37" s="96"/>
      <c r="E37" s="120"/>
    </row>
    <row r="38" spans="1:5"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3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39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140625" style="96" customWidth="1"/>
    <col min="3" max="3" width="18.5703125" style="100" customWidth="1"/>
    <col min="4" max="4" width="25.42578125" style="101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207</v>
      </c>
      <c r="C3" s="1322"/>
      <c r="D3" s="1322"/>
      <c r="E3" s="1322"/>
      <c r="F3" s="1322"/>
    </row>
    <row r="4" spans="1:8">
      <c r="B4" s="1322" t="s">
        <v>208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99"/>
      <c r="E7" s="97"/>
      <c r="F7" s="97"/>
    </row>
    <row r="8" spans="1:8">
      <c r="B8" s="1322" t="s">
        <v>228</v>
      </c>
      <c r="C8" s="1322"/>
      <c r="D8" s="1322"/>
      <c r="E8" s="1322"/>
      <c r="F8" s="1322"/>
    </row>
    <row r="10" spans="1:8">
      <c r="B10" s="943"/>
      <c r="C10" s="740" t="s">
        <v>80</v>
      </c>
      <c r="D10" s="944"/>
      <c r="E10" s="740"/>
      <c r="F10" s="944"/>
    </row>
    <row r="11" spans="1:8">
      <c r="B11" s="102"/>
      <c r="C11" s="107" t="s">
        <v>229</v>
      </c>
      <c r="D11" s="102"/>
      <c r="E11" s="107" t="s">
        <v>229</v>
      </c>
      <c r="F11" s="102"/>
      <c r="H11" s="126"/>
    </row>
    <row r="12" spans="1:8">
      <c r="A12" s="105" t="s">
        <v>4</v>
      </c>
      <c r="B12" s="106"/>
      <c r="C12" s="95" t="s">
        <v>211</v>
      </c>
      <c r="D12" s="102"/>
      <c r="E12" s="107" t="s">
        <v>211</v>
      </c>
      <c r="F12" s="102"/>
      <c r="G12" s="105" t="s">
        <v>4</v>
      </c>
      <c r="H12" s="126"/>
    </row>
    <row r="13" spans="1:8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  <c r="H13" s="126"/>
    </row>
    <row r="14" spans="1:8">
      <c r="A14" s="105">
        <v>1</v>
      </c>
      <c r="B14" s="108" t="str">
        <f>"Dec-"&amp;RIGHT(Automation!$B$3-1,2)</f>
        <v>Dec-22</v>
      </c>
      <c r="C14" s="127">
        <v>0</v>
      </c>
      <c r="D14" s="110" t="s">
        <v>214</v>
      </c>
      <c r="E14" s="127">
        <v>0</v>
      </c>
      <c r="F14" s="110" t="s">
        <v>897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Jan-23</v>
      </c>
      <c r="C15" s="128">
        <v>0</v>
      </c>
      <c r="D15" s="114"/>
      <c r="E15" s="128">
        <v>0</v>
      </c>
      <c r="F15" s="114"/>
      <c r="G15" s="105">
        <f>G14+1</f>
        <v>2</v>
      </c>
    </row>
    <row r="16" spans="1:8">
      <c r="A16" s="105">
        <f t="shared" ref="A16:A32" si="0">A15+1</f>
        <v>3</v>
      </c>
      <c r="B16" s="108" t="s">
        <v>215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</row>
    <row r="17" spans="1:8">
      <c r="A17" s="105">
        <f t="shared" si="0"/>
        <v>4</v>
      </c>
      <c r="B17" s="108" t="s">
        <v>216</v>
      </c>
      <c r="C17" s="128">
        <v>0</v>
      </c>
      <c r="D17" s="114"/>
      <c r="E17" s="128">
        <v>0</v>
      </c>
      <c r="F17" s="114"/>
      <c r="G17" s="105">
        <f t="shared" si="1"/>
        <v>4</v>
      </c>
    </row>
    <row r="18" spans="1:8">
      <c r="A18" s="105">
        <f t="shared" si="0"/>
        <v>5</v>
      </c>
      <c r="B18" s="108" t="s">
        <v>217</v>
      </c>
      <c r="C18" s="128">
        <v>0</v>
      </c>
      <c r="D18" s="114"/>
      <c r="E18" s="128">
        <v>0</v>
      </c>
      <c r="F18" s="114"/>
      <c r="G18" s="105">
        <f t="shared" si="1"/>
        <v>5</v>
      </c>
    </row>
    <row r="19" spans="1:8">
      <c r="A19" s="105">
        <f t="shared" si="0"/>
        <v>6</v>
      </c>
      <c r="B19" s="108" t="s">
        <v>161</v>
      </c>
      <c r="C19" s="128">
        <v>0</v>
      </c>
      <c r="D19" s="114"/>
      <c r="E19" s="128">
        <v>0</v>
      </c>
      <c r="F19" s="114"/>
      <c r="G19" s="105">
        <f t="shared" si="1"/>
        <v>6</v>
      </c>
    </row>
    <row r="20" spans="1:8">
      <c r="A20" s="105">
        <f>A19+1</f>
        <v>7</v>
      </c>
      <c r="B20" s="108" t="s">
        <v>218</v>
      </c>
      <c r="C20" s="128">
        <v>0</v>
      </c>
      <c r="D20" s="114"/>
      <c r="E20" s="128">
        <v>0</v>
      </c>
      <c r="F20" s="114"/>
      <c r="G20" s="105">
        <f>G19+1</f>
        <v>7</v>
      </c>
    </row>
    <row r="21" spans="1:8">
      <c r="A21" s="105">
        <f t="shared" si="0"/>
        <v>8</v>
      </c>
      <c r="B21" s="108" t="s">
        <v>219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8">
      <c r="A22" s="105">
        <f t="shared" si="0"/>
        <v>9</v>
      </c>
      <c r="B22" s="108" t="s">
        <v>220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8">
      <c r="A23" s="105">
        <f t="shared" si="0"/>
        <v>10</v>
      </c>
      <c r="B23" s="108" t="s">
        <v>221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8">
      <c r="A24" s="105">
        <f t="shared" si="0"/>
        <v>11</v>
      </c>
      <c r="B24" s="108" t="s">
        <v>222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8">
      <c r="A25" s="105">
        <f t="shared" si="0"/>
        <v>12</v>
      </c>
      <c r="B25" s="108" t="s">
        <v>223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8">
      <c r="A26" s="105">
        <f t="shared" si="0"/>
        <v>13</v>
      </c>
      <c r="B26" s="1000" t="str">
        <f>"Dec-"&amp;RIGHT(Automation!$B$3,2)</f>
        <v>Dec-23</v>
      </c>
      <c r="C26" s="128">
        <v>0</v>
      </c>
      <c r="D26" s="1039" t="s">
        <v>214</v>
      </c>
      <c r="E26" s="1040">
        <v>0</v>
      </c>
      <c r="F26" s="110" t="s">
        <v>898</v>
      </c>
      <c r="G26" s="105">
        <f t="shared" si="1"/>
        <v>13</v>
      </c>
      <c r="H26" s="112"/>
    </row>
    <row r="27" spans="1:8">
      <c r="A27" s="105">
        <f t="shared" si="0"/>
        <v>14</v>
      </c>
      <c r="B27" s="116"/>
      <c r="C27" s="743"/>
      <c r="D27" s="116"/>
      <c r="E27" s="129"/>
      <c r="F27" s="943"/>
      <c r="G27" s="105">
        <f t="shared" si="1"/>
        <v>14</v>
      </c>
    </row>
    <row r="28" spans="1:8">
      <c r="A28" s="105">
        <f t="shared" si="0"/>
        <v>15</v>
      </c>
      <c r="B28" s="116" t="s">
        <v>224</v>
      </c>
      <c r="C28" s="130">
        <f>SUM(C14:C26)</f>
        <v>0</v>
      </c>
      <c r="D28" s="144" t="str">
        <f>"Sum Lines "&amp;A14&amp;" thru "&amp;A26</f>
        <v>Sum Lines 1 thru 13</v>
      </c>
      <c r="E28" s="130">
        <f>SUM(E14:E26)</f>
        <v>0</v>
      </c>
      <c r="F28" s="144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90"/>
      <c r="C29" s="1037"/>
      <c r="D29" s="990"/>
      <c r="E29" s="1037"/>
      <c r="F29" s="990"/>
      <c r="G29" s="105">
        <f t="shared" si="1"/>
        <v>16</v>
      </c>
    </row>
    <row r="30" spans="1:8">
      <c r="A30" s="105">
        <f t="shared" si="0"/>
        <v>17</v>
      </c>
      <c r="B30" s="116"/>
      <c r="C30" s="129"/>
      <c r="D30" s="116"/>
      <c r="E30" s="129"/>
      <c r="F30" s="116"/>
      <c r="G30" s="105">
        <f t="shared" si="1"/>
        <v>17</v>
      </c>
    </row>
    <row r="31" spans="1:8">
      <c r="A31" s="105">
        <f t="shared" si="0"/>
        <v>18</v>
      </c>
      <c r="B31" s="116" t="s">
        <v>225</v>
      </c>
      <c r="C31" s="130">
        <f>C28/13</f>
        <v>0</v>
      </c>
      <c r="D31" s="144" t="str">
        <f>"Average of Lines "&amp;A14&amp;" thru "&amp;A26</f>
        <v>Average of Lines 1 thru 13</v>
      </c>
      <c r="E31" s="130">
        <f>E28/13</f>
        <v>0</v>
      </c>
      <c r="F31" s="110" t="s">
        <v>899</v>
      </c>
      <c r="G31" s="105">
        <f t="shared" si="1"/>
        <v>18</v>
      </c>
      <c r="H31" s="112"/>
    </row>
    <row r="32" spans="1:8">
      <c r="A32" s="105">
        <f t="shared" si="0"/>
        <v>19</v>
      </c>
      <c r="B32" s="990"/>
      <c r="C32" s="1041"/>
      <c r="D32" s="990"/>
      <c r="E32" s="1041"/>
      <c r="F32" s="990"/>
      <c r="G32" s="105">
        <f t="shared" si="1"/>
        <v>19</v>
      </c>
    </row>
    <row r="33" spans="1:7">
      <c r="B33" s="122"/>
      <c r="C33" s="131"/>
      <c r="D33" s="122"/>
      <c r="E33" s="131"/>
      <c r="F33" s="122"/>
      <c r="G33" s="492"/>
    </row>
    <row r="34" spans="1:7">
      <c r="C34" s="131"/>
      <c r="D34" s="122"/>
      <c r="E34" s="131"/>
      <c r="F34" s="122"/>
      <c r="G34" s="492"/>
    </row>
    <row r="35" spans="1:7" ht="18.75">
      <c r="A35" s="121">
        <v>1</v>
      </c>
      <c r="B35" s="122" t="s">
        <v>226</v>
      </c>
      <c r="C35" s="132"/>
      <c r="D35" s="122"/>
      <c r="E35" s="132"/>
      <c r="F35" s="122"/>
      <c r="G35" s="492"/>
    </row>
    <row r="36" spans="1:7">
      <c r="B36" s="122" t="s">
        <v>227</v>
      </c>
      <c r="C36" s="132"/>
      <c r="D36" s="122"/>
      <c r="E36" s="132"/>
      <c r="F36" s="122"/>
      <c r="G36" s="492"/>
    </row>
    <row r="37" spans="1:7">
      <c r="C37" s="132"/>
      <c r="D37" s="122"/>
      <c r="E37" s="132"/>
      <c r="F37" s="122"/>
      <c r="G37" s="492"/>
    </row>
    <row r="38" spans="1:7">
      <c r="C38" s="132"/>
      <c r="D38" s="122"/>
      <c r="E38" s="132"/>
      <c r="F38" s="122"/>
      <c r="G38" s="492"/>
    </row>
    <row r="39" spans="1:7">
      <c r="C39" s="133"/>
      <c r="E39" s="126"/>
      <c r="G39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38"/>
  <sheetViews>
    <sheetView zoomScale="80" zoomScaleNormal="80" workbookViewId="0">
      <selection activeCell="I30" sqref="I30"/>
    </sheetView>
  </sheetViews>
  <sheetFormatPr defaultColWidth="9.425781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4257812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8"/>
      <c r="E7" s="97"/>
      <c r="F7" s="97"/>
    </row>
    <row r="8" spans="1:9">
      <c r="B8" s="1322" t="s">
        <v>230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107" t="s">
        <v>231</v>
      </c>
      <c r="D11" s="102"/>
      <c r="E11" s="107" t="s">
        <v>231</v>
      </c>
      <c r="F11" s="102"/>
    </row>
    <row r="12" spans="1:9">
      <c r="A12" s="105" t="s">
        <v>4</v>
      </c>
      <c r="B12" s="106"/>
      <c r="C12" s="95" t="s">
        <v>211</v>
      </c>
      <c r="D12" s="102"/>
      <c r="E12" s="107" t="s">
        <v>211</v>
      </c>
      <c r="F12" s="102"/>
      <c r="G12" s="105" t="s">
        <v>4</v>
      </c>
    </row>
    <row r="13" spans="1:9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  <c r="H13" s="126"/>
    </row>
    <row r="14" spans="1:9">
      <c r="A14" s="105">
        <v>1</v>
      </c>
      <c r="B14" s="108" t="str">
        <f>"Dec-"&amp;RIGHT(Automation!$B$3-1,2)</f>
        <v>Dec-22</v>
      </c>
      <c r="C14" s="127">
        <v>0</v>
      </c>
      <c r="D14" s="110" t="s">
        <v>214</v>
      </c>
      <c r="E14" s="127">
        <v>0</v>
      </c>
      <c r="F14" s="110" t="s">
        <v>214</v>
      </c>
      <c r="G14" s="105">
        <f>A14</f>
        <v>1</v>
      </c>
      <c r="H14" s="126"/>
      <c r="I14" s="126"/>
    </row>
    <row r="15" spans="1:9">
      <c r="A15" s="105">
        <f>A14+1</f>
        <v>2</v>
      </c>
      <c r="B15" s="108" t="str">
        <f>"Jan-"&amp;RIGHT(Automation!$B$3,2)</f>
        <v>Jan-23</v>
      </c>
      <c r="C15" s="128">
        <v>0</v>
      </c>
      <c r="D15" s="114"/>
      <c r="E15" s="128">
        <v>0</v>
      </c>
      <c r="F15" s="114"/>
      <c r="G15" s="105">
        <f>G14+1</f>
        <v>2</v>
      </c>
      <c r="H15" s="126"/>
    </row>
    <row r="16" spans="1:9">
      <c r="A16" s="105">
        <f t="shared" ref="A16:A32" si="0">A15+1</f>
        <v>3</v>
      </c>
      <c r="B16" s="108" t="s">
        <v>215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  <c r="H16" s="126"/>
    </row>
    <row r="17" spans="1:9">
      <c r="A17" s="105">
        <f t="shared" si="0"/>
        <v>4</v>
      </c>
      <c r="B17" s="108" t="s">
        <v>216</v>
      </c>
      <c r="C17" s="128">
        <v>0</v>
      </c>
      <c r="D17" s="114"/>
      <c r="E17" s="128">
        <v>0</v>
      </c>
      <c r="F17" s="114"/>
      <c r="G17" s="105">
        <f t="shared" si="1"/>
        <v>4</v>
      </c>
      <c r="H17" s="126"/>
    </row>
    <row r="18" spans="1:9">
      <c r="A18" s="105">
        <f t="shared" si="0"/>
        <v>5</v>
      </c>
      <c r="B18" s="108" t="s">
        <v>217</v>
      </c>
      <c r="C18" s="128">
        <v>0</v>
      </c>
      <c r="D18" s="114"/>
      <c r="E18" s="128">
        <v>0</v>
      </c>
      <c r="F18" s="114"/>
      <c r="G18" s="105">
        <f t="shared" si="1"/>
        <v>5</v>
      </c>
      <c r="H18" s="126"/>
    </row>
    <row r="19" spans="1:9">
      <c r="A19" s="105">
        <f t="shared" si="0"/>
        <v>6</v>
      </c>
      <c r="B19" s="108" t="s">
        <v>161</v>
      </c>
      <c r="C19" s="128">
        <v>0</v>
      </c>
      <c r="D19" s="114"/>
      <c r="E19" s="128">
        <v>0</v>
      </c>
      <c r="F19" s="114"/>
      <c r="G19" s="105">
        <f t="shared" si="1"/>
        <v>6</v>
      </c>
      <c r="H19" s="126"/>
    </row>
    <row r="20" spans="1:9">
      <c r="A20" s="105">
        <f>A19+1</f>
        <v>7</v>
      </c>
      <c r="B20" s="108" t="s">
        <v>218</v>
      </c>
      <c r="C20" s="128">
        <v>0</v>
      </c>
      <c r="D20" s="114"/>
      <c r="E20" s="128">
        <v>0</v>
      </c>
      <c r="F20" s="114"/>
      <c r="G20" s="105">
        <f>G19+1</f>
        <v>7</v>
      </c>
      <c r="H20" s="126"/>
    </row>
    <row r="21" spans="1:9">
      <c r="A21" s="105">
        <f t="shared" si="0"/>
        <v>8</v>
      </c>
      <c r="B21" s="108" t="s">
        <v>219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220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221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222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223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9">
      <c r="A26" s="105">
        <f t="shared" si="0"/>
        <v>13</v>
      </c>
      <c r="B26" s="1000" t="str">
        <f>"Dec-"&amp;RIGHT(Automation!$B$3,2)</f>
        <v>Dec-23</v>
      </c>
      <c r="C26" s="128">
        <v>0</v>
      </c>
      <c r="D26" s="1039" t="s">
        <v>214</v>
      </c>
      <c r="E26" s="1040">
        <v>0</v>
      </c>
      <c r="F26" s="1039" t="s">
        <v>214</v>
      </c>
      <c r="G26" s="105">
        <f t="shared" si="1"/>
        <v>13</v>
      </c>
      <c r="I26" s="126"/>
    </row>
    <row r="27" spans="1:9">
      <c r="A27" s="105">
        <f t="shared" si="0"/>
        <v>14</v>
      </c>
      <c r="B27" s="116"/>
      <c r="C27" s="743"/>
      <c r="D27" s="134"/>
      <c r="E27" s="129"/>
      <c r="F27" s="945"/>
      <c r="G27" s="105">
        <f t="shared" si="1"/>
        <v>14</v>
      </c>
    </row>
    <row r="28" spans="1:9">
      <c r="A28" s="105">
        <f t="shared" si="0"/>
        <v>15</v>
      </c>
      <c r="B28" s="116" t="s">
        <v>224</v>
      </c>
      <c r="C28" s="130">
        <f>SUM(C14:C26)</f>
        <v>0</v>
      </c>
      <c r="D28" s="271" t="str">
        <f>"Sum Lines "&amp;A14&amp;" thru "&amp;A26</f>
        <v>Sum Lines 1 thru 13</v>
      </c>
      <c r="E28" s="130">
        <f>SUM(E14:E26)</f>
        <v>0</v>
      </c>
      <c r="F28" s="445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90"/>
      <c r="C29" s="1041"/>
      <c r="D29" s="1042"/>
      <c r="E29" s="1041"/>
      <c r="F29" s="1043"/>
      <c r="G29" s="105">
        <f t="shared" si="1"/>
        <v>16</v>
      </c>
    </row>
    <row r="30" spans="1:9">
      <c r="A30" s="105">
        <f t="shared" si="0"/>
        <v>17</v>
      </c>
      <c r="B30" s="116"/>
      <c r="C30" s="129"/>
      <c r="D30" s="135"/>
      <c r="E30" s="129"/>
      <c r="F30" s="136"/>
      <c r="G30" s="105">
        <f t="shared" si="1"/>
        <v>17</v>
      </c>
    </row>
    <row r="31" spans="1:9">
      <c r="A31" s="105">
        <f t="shared" si="0"/>
        <v>18</v>
      </c>
      <c r="B31" s="116" t="s">
        <v>225</v>
      </c>
      <c r="C31" s="137">
        <f>C28/13</f>
        <v>0</v>
      </c>
      <c r="D31" s="271" t="str">
        <f>"Average of Lines "&amp;A14&amp;" thru "&amp;A26</f>
        <v>Average of Lines 1 thru 13</v>
      </c>
      <c r="E31" s="137">
        <f>E28/13</f>
        <v>0</v>
      </c>
      <c r="F31" s="445" t="str">
        <f>"Average of Lines "&amp;A14&amp;" thru "&amp;A26</f>
        <v>Average of Lines 1 thru 13</v>
      </c>
      <c r="G31" s="105">
        <f t="shared" si="1"/>
        <v>18</v>
      </c>
      <c r="I31" s="126"/>
    </row>
    <row r="32" spans="1:9">
      <c r="A32" s="105">
        <f t="shared" si="0"/>
        <v>19</v>
      </c>
      <c r="B32" s="990"/>
      <c r="C32" s="1041"/>
      <c r="D32" s="991"/>
      <c r="E32" s="1041"/>
      <c r="F32" s="1043"/>
      <c r="G32" s="105">
        <f t="shared" si="1"/>
        <v>19</v>
      </c>
    </row>
    <row r="33" spans="1:7">
      <c r="A33" s="105"/>
      <c r="B33" s="122"/>
      <c r="C33" s="131"/>
      <c r="D33" s="131"/>
      <c r="E33" s="131"/>
      <c r="F33" s="132"/>
      <c r="G33" s="492"/>
    </row>
    <row r="34" spans="1:7">
      <c r="A34" s="105"/>
      <c r="C34" s="132"/>
      <c r="D34" s="132"/>
      <c r="E34" s="132"/>
      <c r="F34" s="132"/>
      <c r="G34" s="492"/>
    </row>
    <row r="35" spans="1:7" ht="18.75">
      <c r="A35" s="121">
        <v>1</v>
      </c>
      <c r="B35" s="122" t="s">
        <v>226</v>
      </c>
      <c r="C35" s="132"/>
      <c r="D35" s="132"/>
      <c r="E35" s="132"/>
      <c r="F35" s="132"/>
      <c r="G35" s="492"/>
    </row>
    <row r="36" spans="1:7">
      <c r="B36" s="122" t="s">
        <v>227</v>
      </c>
      <c r="C36" s="132"/>
      <c r="D36" s="132"/>
      <c r="E36" s="132"/>
      <c r="F36" s="132"/>
      <c r="G36" s="492"/>
    </row>
    <row r="37" spans="1:7">
      <c r="C37" s="132"/>
      <c r="D37" s="132"/>
      <c r="E37" s="132"/>
      <c r="F37" s="132"/>
      <c r="G37" s="492"/>
    </row>
    <row r="38" spans="1:7">
      <c r="C38" s="133"/>
      <c r="D38" s="133"/>
      <c r="E38" s="126"/>
      <c r="F38" s="126"/>
      <c r="G38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H44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35.140625" style="96" customWidth="1"/>
    <col min="3" max="3" width="18.5703125" style="100" customWidth="1"/>
    <col min="4" max="4" width="25.42578125" style="139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207</v>
      </c>
      <c r="C3" s="1322"/>
      <c r="D3" s="1322"/>
      <c r="E3" s="1322"/>
      <c r="F3" s="1322"/>
    </row>
    <row r="4" spans="1:8">
      <c r="B4" s="1322" t="s">
        <v>208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138"/>
      <c r="E7" s="97"/>
      <c r="F7" s="97"/>
    </row>
    <row r="8" spans="1:8">
      <c r="B8" s="1322" t="s">
        <v>232</v>
      </c>
      <c r="C8" s="1322"/>
      <c r="D8" s="1322"/>
      <c r="E8" s="1322"/>
      <c r="F8" s="1322"/>
    </row>
    <row r="10" spans="1:8">
      <c r="B10" s="943"/>
      <c r="C10" s="740" t="s">
        <v>80</v>
      </c>
      <c r="D10" s="944"/>
      <c r="E10" s="740"/>
      <c r="F10" s="944"/>
    </row>
    <row r="11" spans="1:8">
      <c r="A11" s="105"/>
      <c r="B11" s="102"/>
      <c r="C11" s="95" t="s">
        <v>233</v>
      </c>
      <c r="D11" s="102"/>
      <c r="E11" s="107" t="s">
        <v>233</v>
      </c>
      <c r="F11" s="102"/>
    </row>
    <row r="12" spans="1:8">
      <c r="A12" s="105" t="s">
        <v>4</v>
      </c>
      <c r="B12" s="106"/>
      <c r="C12" s="95" t="s">
        <v>211</v>
      </c>
      <c r="D12" s="102"/>
      <c r="E12" s="107" t="s">
        <v>211</v>
      </c>
      <c r="F12" s="102"/>
      <c r="G12" s="105" t="s">
        <v>4</v>
      </c>
    </row>
    <row r="13" spans="1:8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8">
      <c r="A14" s="105">
        <v>1</v>
      </c>
      <c r="B14" s="108" t="str">
        <f>"Dec-"&amp;RIGHT(Automation!$B$3-1,2)</f>
        <v>Dec-22</v>
      </c>
      <c r="C14" s="109">
        <v>587096.16952999996</v>
      </c>
      <c r="D14" s="110" t="s">
        <v>214</v>
      </c>
      <c r="E14" s="109">
        <v>545098.80998000002</v>
      </c>
      <c r="F14" s="110" t="s">
        <v>897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Jan-23</v>
      </c>
      <c r="C15" s="113">
        <v>587054.83519999997</v>
      </c>
      <c r="D15" s="114"/>
      <c r="E15" s="113">
        <v>545057.47565000004</v>
      </c>
      <c r="F15" s="114"/>
      <c r="G15" s="105">
        <f>G14+1</f>
        <v>2</v>
      </c>
    </row>
    <row r="16" spans="1:8">
      <c r="A16" s="105">
        <f t="shared" ref="A16:A32" si="0">A15+1</f>
        <v>3</v>
      </c>
      <c r="B16" s="108" t="s">
        <v>215</v>
      </c>
      <c r="C16" s="113">
        <v>589101.92278000002</v>
      </c>
      <c r="D16" s="114"/>
      <c r="E16" s="113">
        <v>547104.56323000009</v>
      </c>
      <c r="F16" s="114"/>
      <c r="G16" s="105">
        <f t="shared" ref="G16:G32" si="1">G15+1</f>
        <v>3</v>
      </c>
    </row>
    <row r="17" spans="1:8">
      <c r="A17" s="105">
        <f t="shared" si="0"/>
        <v>4</v>
      </c>
      <c r="B17" s="108" t="s">
        <v>216</v>
      </c>
      <c r="C17" s="113">
        <v>589136.52129999979</v>
      </c>
      <c r="D17" s="114"/>
      <c r="E17" s="113">
        <v>547139.16174999985</v>
      </c>
      <c r="F17" s="114"/>
      <c r="G17" s="105">
        <f t="shared" si="1"/>
        <v>4</v>
      </c>
    </row>
    <row r="18" spans="1:8">
      <c r="A18" s="105">
        <f t="shared" si="0"/>
        <v>5</v>
      </c>
      <c r="B18" s="108" t="s">
        <v>217</v>
      </c>
      <c r="C18" s="113">
        <v>589140.32504999975</v>
      </c>
      <c r="D18" s="114"/>
      <c r="E18" s="113">
        <v>547142.96549999982</v>
      </c>
      <c r="F18" s="114"/>
      <c r="G18" s="105">
        <f t="shared" si="1"/>
        <v>5</v>
      </c>
    </row>
    <row r="19" spans="1:8">
      <c r="A19" s="105">
        <f t="shared" si="0"/>
        <v>6</v>
      </c>
      <c r="B19" s="108" t="s">
        <v>161</v>
      </c>
      <c r="C19" s="113">
        <v>593021.19967</v>
      </c>
      <c r="D19" s="114"/>
      <c r="E19" s="113">
        <v>550828.10889000003</v>
      </c>
      <c r="F19" s="114"/>
      <c r="G19" s="105">
        <f t="shared" si="1"/>
        <v>6</v>
      </c>
    </row>
    <row r="20" spans="1:8">
      <c r="A20" s="105">
        <f>A19+1</f>
        <v>7</v>
      </c>
      <c r="B20" s="108" t="s">
        <v>218</v>
      </c>
      <c r="C20" s="113">
        <v>593062.3841899999</v>
      </c>
      <c r="D20" s="114"/>
      <c r="E20" s="113">
        <v>550869.29340999993</v>
      </c>
      <c r="F20" s="114"/>
      <c r="G20" s="105">
        <f>G19+1</f>
        <v>7</v>
      </c>
    </row>
    <row r="21" spans="1:8">
      <c r="A21" s="105">
        <f t="shared" si="0"/>
        <v>8</v>
      </c>
      <c r="B21" s="108" t="s">
        <v>219</v>
      </c>
      <c r="C21" s="113">
        <v>593484.06429000024</v>
      </c>
      <c r="D21" s="114"/>
      <c r="E21" s="113">
        <v>551290.97351000027</v>
      </c>
      <c r="F21" s="114"/>
      <c r="G21" s="105">
        <f t="shared" si="1"/>
        <v>8</v>
      </c>
    </row>
    <row r="22" spans="1:8">
      <c r="A22" s="105">
        <f t="shared" si="0"/>
        <v>9</v>
      </c>
      <c r="B22" s="108" t="s">
        <v>220</v>
      </c>
      <c r="C22" s="113">
        <v>593955.88179999986</v>
      </c>
      <c r="D22" s="114"/>
      <c r="E22" s="113">
        <v>551762.79101999989</v>
      </c>
      <c r="F22" s="114"/>
      <c r="G22" s="105">
        <f t="shared" si="1"/>
        <v>9</v>
      </c>
    </row>
    <row r="23" spans="1:8">
      <c r="A23" s="105">
        <f t="shared" si="0"/>
        <v>10</v>
      </c>
      <c r="B23" s="108" t="s">
        <v>221</v>
      </c>
      <c r="C23" s="113">
        <v>593881.12346999999</v>
      </c>
      <c r="D23" s="114"/>
      <c r="E23" s="113">
        <v>551688.03269000002</v>
      </c>
      <c r="F23" s="114"/>
      <c r="G23" s="105">
        <f t="shared" si="1"/>
        <v>10</v>
      </c>
    </row>
    <row r="24" spans="1:8">
      <c r="A24" s="105">
        <f t="shared" si="0"/>
        <v>11</v>
      </c>
      <c r="B24" s="108" t="s">
        <v>222</v>
      </c>
      <c r="C24" s="113">
        <v>604404.37380000018</v>
      </c>
      <c r="D24" s="114"/>
      <c r="E24" s="113">
        <v>562211.28302000021</v>
      </c>
      <c r="F24" s="114"/>
      <c r="G24" s="105">
        <f t="shared" si="1"/>
        <v>11</v>
      </c>
    </row>
    <row r="25" spans="1:8">
      <c r="A25" s="105">
        <f t="shared" si="0"/>
        <v>12</v>
      </c>
      <c r="B25" s="108" t="s">
        <v>223</v>
      </c>
      <c r="C25" s="113">
        <v>620741.82563000009</v>
      </c>
      <c r="D25" s="114"/>
      <c r="E25" s="113">
        <v>578548.73485000012</v>
      </c>
      <c r="F25" s="114"/>
      <c r="G25" s="105">
        <f t="shared" si="1"/>
        <v>12</v>
      </c>
    </row>
    <row r="26" spans="1:8">
      <c r="A26" s="105">
        <f t="shared" si="0"/>
        <v>13</v>
      </c>
      <c r="B26" s="1000" t="str">
        <f>"Dec-"&amp;RIGHT(Automation!$B$3,2)</f>
        <v>Dec-23</v>
      </c>
      <c r="C26" s="113">
        <v>624502.05602999998</v>
      </c>
      <c r="D26" s="1039" t="s">
        <v>214</v>
      </c>
      <c r="E26" s="1042">
        <v>582308.96525000012</v>
      </c>
      <c r="F26" s="110" t="s">
        <v>898</v>
      </c>
      <c r="G26" s="105">
        <f t="shared" si="1"/>
        <v>13</v>
      </c>
      <c r="H26" s="112"/>
    </row>
    <row r="27" spans="1:8">
      <c r="A27" s="105">
        <f>A26+1</f>
        <v>14</v>
      </c>
      <c r="B27" s="116"/>
      <c r="C27" s="743"/>
      <c r="D27" s="116"/>
      <c r="E27" s="129"/>
      <c r="F27" s="943"/>
      <c r="G27" s="105">
        <f>G26+1</f>
        <v>14</v>
      </c>
    </row>
    <row r="28" spans="1:8">
      <c r="A28" s="105">
        <f t="shared" si="0"/>
        <v>15</v>
      </c>
      <c r="B28" s="116" t="s">
        <v>224</v>
      </c>
      <c r="C28" s="118">
        <f>SUM(C14:C26)</f>
        <v>7758582.6827399982</v>
      </c>
      <c r="D28" s="144" t="str">
        <f>"Sum Lines "&amp;A14&amp;" thru "&amp;A26</f>
        <v>Sum Lines 1 thru 13</v>
      </c>
      <c r="E28" s="118">
        <f>SUM(E14:E26)</f>
        <v>7211051.1587499995</v>
      </c>
      <c r="F28" s="144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90"/>
      <c r="C29" s="1037"/>
      <c r="D29" s="1044"/>
      <c r="E29" s="1037"/>
      <c r="F29" s="1044"/>
      <c r="G29" s="105">
        <f t="shared" si="1"/>
        <v>16</v>
      </c>
    </row>
    <row r="30" spans="1:8">
      <c r="A30" s="105">
        <f t="shared" si="0"/>
        <v>17</v>
      </c>
      <c r="B30" s="116"/>
      <c r="C30" s="118"/>
      <c r="D30" s="119"/>
      <c r="E30" s="118"/>
      <c r="F30" s="119"/>
      <c r="G30" s="105">
        <f t="shared" si="1"/>
        <v>17</v>
      </c>
    </row>
    <row r="31" spans="1:8">
      <c r="A31" s="105">
        <f t="shared" si="0"/>
        <v>18</v>
      </c>
      <c r="B31" s="116" t="s">
        <v>225</v>
      </c>
      <c r="C31" s="118">
        <f>C28/13</f>
        <v>596814.05251846137</v>
      </c>
      <c r="D31" s="144" t="str">
        <f>"Average of Lines "&amp;A14&amp;" thru "&amp;A26</f>
        <v>Average of Lines 1 thru 13</v>
      </c>
      <c r="E31" s="118">
        <f>E28/13</f>
        <v>554696.24298076914</v>
      </c>
      <c r="F31" s="110" t="s">
        <v>899</v>
      </c>
      <c r="G31" s="105">
        <f t="shared" si="1"/>
        <v>18</v>
      </c>
      <c r="H31" s="112"/>
    </row>
    <row r="32" spans="1:8">
      <c r="A32" s="105">
        <f t="shared" si="0"/>
        <v>19</v>
      </c>
      <c r="B32" s="990"/>
      <c r="C32" s="1041"/>
      <c r="D32" s="990"/>
      <c r="E32" s="1041"/>
      <c r="F32" s="990"/>
      <c r="G32" s="105">
        <f t="shared" si="1"/>
        <v>19</v>
      </c>
    </row>
    <row r="33" spans="1:7">
      <c r="B33" s="122"/>
      <c r="C33" s="131"/>
      <c r="D33" s="122"/>
      <c r="E33" s="131"/>
      <c r="F33" s="122"/>
    </row>
    <row r="34" spans="1:7">
      <c r="C34" s="131"/>
      <c r="D34" s="122"/>
      <c r="E34" s="131"/>
      <c r="F34" s="122"/>
    </row>
    <row r="35" spans="1:7" ht="18.75">
      <c r="A35" s="121">
        <v>1</v>
      </c>
      <c r="B35" s="122" t="s">
        <v>226</v>
      </c>
      <c r="C35" s="131"/>
      <c r="D35" s="122"/>
      <c r="E35" s="131"/>
      <c r="F35" s="122"/>
    </row>
    <row r="36" spans="1:7">
      <c r="B36" s="122" t="s">
        <v>227</v>
      </c>
      <c r="C36" s="131"/>
      <c r="D36" s="122"/>
      <c r="E36" s="131"/>
      <c r="F36" s="122"/>
    </row>
    <row r="37" spans="1:7">
      <c r="C37" s="131"/>
      <c r="D37" s="122"/>
      <c r="E37" s="131"/>
      <c r="F37" s="122"/>
    </row>
    <row r="38" spans="1:7">
      <c r="C38" s="131"/>
      <c r="D38" s="122"/>
      <c r="E38" s="131"/>
      <c r="F38" s="122"/>
    </row>
    <row r="39" spans="1:7">
      <c r="C39" s="140"/>
      <c r="D39" s="140"/>
      <c r="E39" s="140"/>
      <c r="F39" s="140"/>
      <c r="G39" s="493"/>
    </row>
    <row r="40" spans="1:7">
      <c r="E40" s="141"/>
    </row>
    <row r="41" spans="1:7">
      <c r="E41" s="141"/>
    </row>
    <row r="42" spans="1:7">
      <c r="E42" s="141"/>
    </row>
    <row r="43" spans="1:7">
      <c r="E43" s="141"/>
    </row>
    <row r="44" spans="1:7">
      <c r="E44" s="14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31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38" style="96" customWidth="1"/>
    <col min="3" max="3" width="18.5703125" style="100" customWidth="1"/>
    <col min="4" max="4" width="29.42578125" style="100" bestFit="1" customWidth="1"/>
    <col min="5" max="5" width="18.5703125" style="96" customWidth="1"/>
    <col min="6" max="6" width="55.42578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I5" s="11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8"/>
      <c r="E7" s="97"/>
      <c r="F7" s="97"/>
    </row>
    <row r="8" spans="1:9">
      <c r="B8" s="1322" t="s">
        <v>234</v>
      </c>
      <c r="C8" s="1322"/>
      <c r="D8" s="1322"/>
      <c r="E8" s="1322"/>
      <c r="F8" s="1322"/>
    </row>
    <row r="9" spans="1:9">
      <c r="G9" s="105"/>
    </row>
    <row r="10" spans="1:9">
      <c r="B10" s="943"/>
      <c r="C10" s="740" t="s">
        <v>80</v>
      </c>
      <c r="D10" s="944"/>
      <c r="E10" s="740"/>
      <c r="F10" s="944"/>
      <c r="G10" s="105"/>
    </row>
    <row r="11" spans="1:9">
      <c r="B11" s="102"/>
      <c r="C11" s="95" t="s">
        <v>235</v>
      </c>
      <c r="D11" s="102"/>
      <c r="E11" s="107" t="s">
        <v>235</v>
      </c>
      <c r="F11" s="102"/>
      <c r="G11" s="105"/>
    </row>
    <row r="12" spans="1:9">
      <c r="A12" s="105" t="s">
        <v>4</v>
      </c>
      <c r="B12" s="106"/>
      <c r="C12" s="95" t="s">
        <v>236</v>
      </c>
      <c r="D12" s="102"/>
      <c r="E12" s="107" t="s">
        <v>236</v>
      </c>
      <c r="F12" s="102"/>
      <c r="G12" s="105" t="s">
        <v>4</v>
      </c>
    </row>
    <row r="13" spans="1:9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9">
      <c r="A14" s="105"/>
      <c r="B14" s="142"/>
      <c r="C14" s="856"/>
      <c r="D14" s="102"/>
      <c r="E14" s="107"/>
      <c r="F14" s="102"/>
      <c r="G14" s="105"/>
    </row>
    <row r="15" spans="1:9">
      <c r="A15" s="105">
        <v>1</v>
      </c>
      <c r="B15" s="108" t="str">
        <f>"Dec-"&amp;RIGHT(Automation!$B$3-1,2)</f>
        <v>Dec-22</v>
      </c>
      <c r="C15" s="109">
        <v>9583284.5886699781</v>
      </c>
      <c r="D15" s="143" t="s">
        <v>214</v>
      </c>
      <c r="E15" s="111">
        <v>9750399.0658389479</v>
      </c>
      <c r="F15" s="143" t="s">
        <v>897</v>
      </c>
      <c r="G15" s="105">
        <f>A15</f>
        <v>1</v>
      </c>
      <c r="H15" s="1151"/>
      <c r="I15" s="1152"/>
    </row>
    <row r="16" spans="1:9">
      <c r="A16" s="105">
        <f>A15+1</f>
        <v>2</v>
      </c>
      <c r="B16" s="108"/>
      <c r="C16" s="113"/>
      <c r="D16" s="143"/>
      <c r="E16" s="115"/>
      <c r="F16" s="143"/>
      <c r="G16" s="105">
        <f>G15+1</f>
        <v>2</v>
      </c>
    </row>
    <row r="17" spans="1:9" ht="15.75" customHeight="1">
      <c r="A17" s="105">
        <f t="shared" ref="A17:A21" si="0">A16+1</f>
        <v>3</v>
      </c>
      <c r="B17" s="108" t="str">
        <f>"Dec-"&amp;RIGHT(Automation!$B$3,2)</f>
        <v>Dec-23</v>
      </c>
      <c r="C17" s="113">
        <v>10855749.871329978</v>
      </c>
      <c r="D17" s="143" t="s">
        <v>214</v>
      </c>
      <c r="E17" s="113">
        <v>11031887.66371526</v>
      </c>
      <c r="F17" s="143" t="s">
        <v>898</v>
      </c>
      <c r="G17" s="105">
        <f t="shared" ref="G17:G21" si="1">G16+1</f>
        <v>3</v>
      </c>
      <c r="I17" s="112"/>
    </row>
    <row r="18" spans="1:9">
      <c r="A18" s="105">
        <f t="shared" si="0"/>
        <v>4</v>
      </c>
      <c r="B18" s="1045"/>
      <c r="C18" s="1041"/>
      <c r="D18" s="1046"/>
      <c r="E18" s="1041"/>
      <c r="F18" s="1046"/>
      <c r="G18" s="105">
        <f t="shared" si="1"/>
        <v>4</v>
      </c>
    </row>
    <row r="19" spans="1:9">
      <c r="A19" s="105">
        <f>A18+1</f>
        <v>5</v>
      </c>
      <c r="B19" s="116"/>
      <c r="C19" s="129"/>
      <c r="D19" s="116"/>
      <c r="E19" s="129"/>
      <c r="F19" s="116"/>
      <c r="G19" s="105">
        <f>G18+1</f>
        <v>5</v>
      </c>
    </row>
    <row r="20" spans="1:9">
      <c r="A20" s="105">
        <f t="shared" si="0"/>
        <v>6</v>
      </c>
      <c r="B20" s="116" t="s">
        <v>237</v>
      </c>
      <c r="C20" s="118">
        <f>(C15+C17)/2</f>
        <v>10219517.229999978</v>
      </c>
      <c r="D20" s="180" t="str">
        <f>"Average of Line "&amp;A15&amp;" and Line "&amp;A17</f>
        <v>Average of Line 1 and Line 3</v>
      </c>
      <c r="E20" s="118">
        <f>(E15+E17)/2</f>
        <v>10391143.364777103</v>
      </c>
      <c r="F20" s="144" t="str">
        <f>"Average of Line "&amp;A15&amp;" and Line "&amp;A17</f>
        <v>Average of Line 1 and Line 3</v>
      </c>
      <c r="G20" s="105">
        <f t="shared" si="1"/>
        <v>6</v>
      </c>
    </row>
    <row r="21" spans="1:9">
      <c r="A21" s="105">
        <f t="shared" si="0"/>
        <v>7</v>
      </c>
      <c r="B21" s="990"/>
      <c r="C21" s="1037"/>
      <c r="D21" s="1006"/>
      <c r="E21" s="1037"/>
      <c r="F21" s="1047"/>
      <c r="G21" s="105">
        <f t="shared" si="1"/>
        <v>7</v>
      </c>
    </row>
    <row r="22" spans="1:9">
      <c r="B22" s="122"/>
      <c r="C22" s="122"/>
      <c r="D22" s="122"/>
      <c r="E22" s="122"/>
      <c r="F22" s="122"/>
    </row>
    <row r="23" spans="1:9">
      <c r="C23" s="122"/>
      <c r="D23" s="122"/>
      <c r="E23" s="145"/>
      <c r="F23" s="122"/>
    </row>
    <row r="24" spans="1:9" ht="18.75">
      <c r="A24" s="121">
        <v>1</v>
      </c>
      <c r="B24" s="122" t="s">
        <v>226</v>
      </c>
      <c r="C24" s="122"/>
      <c r="D24" s="122"/>
      <c r="E24" s="122"/>
      <c r="F24" s="122"/>
    </row>
    <row r="25" spans="1:9">
      <c r="B25" s="122" t="s">
        <v>227</v>
      </c>
      <c r="C25" s="122"/>
      <c r="D25" s="122"/>
      <c r="E25" s="122"/>
      <c r="F25" s="122"/>
    </row>
    <row r="26" spans="1:9">
      <c r="B26" s="122"/>
      <c r="C26" s="122"/>
      <c r="D26" s="122"/>
      <c r="E26" s="122"/>
      <c r="F26" s="122"/>
    </row>
    <row r="27" spans="1:9" ht="18.75">
      <c r="A27" s="121"/>
      <c r="B27" s="122"/>
      <c r="C27" s="122"/>
      <c r="D27" s="122"/>
      <c r="E27" s="122"/>
      <c r="F27" s="122"/>
      <c r="I27" s="170"/>
    </row>
    <row r="28" spans="1:9">
      <c r="B28" s="122"/>
      <c r="C28" s="122"/>
      <c r="D28" s="122"/>
      <c r="E28" s="122"/>
      <c r="F28" s="122"/>
    </row>
    <row r="29" spans="1:9">
      <c r="B29" s="122"/>
      <c r="C29" s="122"/>
      <c r="D29" s="122"/>
      <c r="E29" s="122"/>
      <c r="F29" s="122"/>
    </row>
    <row r="30" spans="1:9">
      <c r="B30" s="122"/>
      <c r="H30" s="170"/>
    </row>
    <row r="31" spans="1:9">
      <c r="B31" s="12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  <ignoredErrors>
    <ignoredError sqref="D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K47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9.8554687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11">
      <c r="B2" s="1322" t="s">
        <v>0</v>
      </c>
      <c r="C2" s="1322"/>
      <c r="D2" s="1322"/>
      <c r="E2" s="1322"/>
      <c r="F2" s="1322"/>
    </row>
    <row r="3" spans="1:11">
      <c r="B3" s="1322" t="s">
        <v>207</v>
      </c>
      <c r="C3" s="1322"/>
      <c r="D3" s="1322"/>
      <c r="E3" s="1322"/>
      <c r="F3" s="1322"/>
    </row>
    <row r="4" spans="1:11">
      <c r="B4" s="1322" t="s">
        <v>208</v>
      </c>
      <c r="C4" s="1322"/>
      <c r="D4" s="1322"/>
      <c r="E4" s="1322"/>
      <c r="F4" s="1322"/>
    </row>
    <row r="5" spans="1:11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11">
      <c r="B6" s="1326" t="s">
        <v>3</v>
      </c>
      <c r="C6" s="1326"/>
      <c r="D6" s="1326"/>
      <c r="E6" s="1326"/>
      <c r="F6" s="1326"/>
    </row>
    <row r="7" spans="1:11">
      <c r="B7" s="97"/>
      <c r="C7" s="98"/>
      <c r="D7" s="98"/>
      <c r="E7" s="97"/>
      <c r="F7" s="97"/>
    </row>
    <row r="8" spans="1:11">
      <c r="B8" s="1322" t="s">
        <v>238</v>
      </c>
      <c r="C8" s="1322"/>
      <c r="D8" s="1322"/>
      <c r="E8" s="1322"/>
      <c r="F8" s="1322"/>
    </row>
    <row r="10" spans="1:11">
      <c r="B10" s="943"/>
      <c r="C10" s="740" t="s">
        <v>80</v>
      </c>
      <c r="D10" s="944"/>
      <c r="E10" s="740"/>
      <c r="F10" s="944"/>
    </row>
    <row r="11" spans="1:11">
      <c r="B11" s="102"/>
      <c r="C11" s="107" t="s">
        <v>239</v>
      </c>
      <c r="D11" s="102"/>
      <c r="E11" s="107" t="s">
        <v>239</v>
      </c>
      <c r="F11" s="102"/>
      <c r="G11" s="105"/>
    </row>
    <row r="12" spans="1:11">
      <c r="A12" s="105" t="s">
        <v>4</v>
      </c>
      <c r="B12" s="106"/>
      <c r="C12" s="107" t="s">
        <v>236</v>
      </c>
      <c r="D12" s="102"/>
      <c r="E12" s="107" t="s">
        <v>236</v>
      </c>
      <c r="F12" s="102"/>
      <c r="G12" s="105" t="s">
        <v>4</v>
      </c>
    </row>
    <row r="13" spans="1:11" ht="18.75">
      <c r="A13" s="105" t="s">
        <v>5</v>
      </c>
      <c r="B13" s="989" t="s">
        <v>124</v>
      </c>
      <c r="C13" s="103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11">
      <c r="A14" s="105">
        <v>1</v>
      </c>
      <c r="B14" s="108" t="str">
        <f>"Dec-"&amp;RIGHT(Automation!$B$3-1,2)</f>
        <v>Dec-22</v>
      </c>
      <c r="C14" s="109">
        <v>7943479.0554299969</v>
      </c>
      <c r="D14" s="143" t="s">
        <v>214</v>
      </c>
      <c r="E14" s="111">
        <v>7802920.2436010288</v>
      </c>
      <c r="F14" s="143" t="s">
        <v>897</v>
      </c>
      <c r="G14" s="105">
        <f>A14</f>
        <v>1</v>
      </c>
      <c r="H14" s="112"/>
      <c r="K14" s="141"/>
    </row>
    <row r="15" spans="1:11">
      <c r="A15" s="105">
        <f>A14+1</f>
        <v>2</v>
      </c>
      <c r="B15" s="108" t="str">
        <f>"Jan-"&amp;RIGHT(Automation!$B$3,2)</f>
        <v>Jan-23</v>
      </c>
      <c r="C15" s="113">
        <v>7956130.8900799956</v>
      </c>
      <c r="D15" s="146"/>
      <c r="E15" s="115">
        <v>7815790.0957797151</v>
      </c>
      <c r="F15" s="146"/>
      <c r="G15" s="105">
        <f>G14+1</f>
        <v>2</v>
      </c>
      <c r="H15" s="141"/>
      <c r="K15" s="141"/>
    </row>
    <row r="16" spans="1:11">
      <c r="A16" s="105">
        <f t="shared" ref="A16:A36" si="0">A15+1</f>
        <v>3</v>
      </c>
      <c r="B16" s="108" t="s">
        <v>215</v>
      </c>
      <c r="C16" s="113">
        <v>8022829.9579400066</v>
      </c>
      <c r="D16" s="146"/>
      <c r="E16" s="115">
        <v>7881802.3241647268</v>
      </c>
      <c r="F16" s="146"/>
      <c r="G16" s="105">
        <f t="shared" ref="G16:G36" si="1">G15+1</f>
        <v>3</v>
      </c>
      <c r="H16" s="141"/>
      <c r="K16" s="141"/>
    </row>
    <row r="17" spans="1:11">
      <c r="A17" s="105">
        <f t="shared" si="0"/>
        <v>4</v>
      </c>
      <c r="B17" s="108" t="s">
        <v>216</v>
      </c>
      <c r="C17" s="113">
        <v>8027621.0841199923</v>
      </c>
      <c r="D17" s="146"/>
      <c r="E17" s="115">
        <v>7886593.2150647119</v>
      </c>
      <c r="F17" s="146"/>
      <c r="G17" s="105">
        <f t="shared" si="1"/>
        <v>4</v>
      </c>
      <c r="H17" s="141"/>
      <c r="K17" s="141"/>
    </row>
    <row r="18" spans="1:11">
      <c r="A18" s="105">
        <f t="shared" si="0"/>
        <v>5</v>
      </c>
      <c r="B18" s="108" t="s">
        <v>217</v>
      </c>
      <c r="C18" s="113">
        <v>8041118.9653499983</v>
      </c>
      <c r="D18" s="146"/>
      <c r="E18" s="115">
        <v>7899925.8367047179</v>
      </c>
      <c r="F18" s="146"/>
      <c r="G18" s="105">
        <f t="shared" si="1"/>
        <v>5</v>
      </c>
      <c r="H18" s="141"/>
      <c r="K18" s="141"/>
    </row>
    <row r="19" spans="1:11">
      <c r="A19" s="105">
        <f t="shared" si="0"/>
        <v>6</v>
      </c>
      <c r="B19" s="108" t="s">
        <v>161</v>
      </c>
      <c r="C19" s="113">
        <v>8070243.0638700007</v>
      </c>
      <c r="D19" s="146"/>
      <c r="E19" s="115">
        <v>7928091.1333247209</v>
      </c>
      <c r="F19" s="146"/>
      <c r="G19" s="105">
        <f t="shared" si="1"/>
        <v>6</v>
      </c>
      <c r="H19" s="141"/>
      <c r="K19" s="141"/>
    </row>
    <row r="20" spans="1:11">
      <c r="A20" s="105">
        <f>A19+1</f>
        <v>7</v>
      </c>
      <c r="B20" s="108" t="s">
        <v>218</v>
      </c>
      <c r="C20" s="113">
        <v>8078004.5011799885</v>
      </c>
      <c r="D20" s="146"/>
      <c r="E20" s="115">
        <v>7935884.1512597082</v>
      </c>
      <c r="F20" s="146"/>
      <c r="G20" s="105">
        <f>G19+1</f>
        <v>7</v>
      </c>
      <c r="H20" s="141"/>
      <c r="K20" s="141"/>
    </row>
    <row r="21" spans="1:11">
      <c r="A21" s="105">
        <f t="shared" si="0"/>
        <v>8</v>
      </c>
      <c r="B21" s="108" t="s">
        <v>219</v>
      </c>
      <c r="C21" s="113">
        <v>8169864.5123599991</v>
      </c>
      <c r="D21" s="146"/>
      <c r="E21" s="115">
        <v>8027538.3665547194</v>
      </c>
      <c r="F21" s="146"/>
      <c r="G21" s="105">
        <f t="shared" si="1"/>
        <v>8</v>
      </c>
      <c r="H21" s="141"/>
      <c r="K21" s="141"/>
    </row>
    <row r="22" spans="1:11">
      <c r="A22" s="105">
        <f t="shared" si="0"/>
        <v>9</v>
      </c>
      <c r="B22" s="108" t="s">
        <v>220</v>
      </c>
      <c r="C22" s="113">
        <v>8195642.7234300077</v>
      </c>
      <c r="D22" s="146"/>
      <c r="E22" s="115">
        <v>8053308.8792897277</v>
      </c>
      <c r="F22" s="146"/>
      <c r="G22" s="105">
        <f t="shared" si="1"/>
        <v>9</v>
      </c>
      <c r="H22" s="141"/>
      <c r="K22" s="141"/>
    </row>
    <row r="23" spans="1:11">
      <c r="A23" s="105">
        <f t="shared" si="0"/>
        <v>10</v>
      </c>
      <c r="B23" s="108" t="s">
        <v>221</v>
      </c>
      <c r="C23" s="113">
        <v>8207793.0239600008</v>
      </c>
      <c r="D23" s="146"/>
      <c r="E23" s="115">
        <v>8065459.1798197208</v>
      </c>
      <c r="F23" s="146"/>
      <c r="G23" s="105">
        <f t="shared" si="1"/>
        <v>10</v>
      </c>
      <c r="H23" s="141"/>
      <c r="K23" s="141"/>
    </row>
    <row r="24" spans="1:11">
      <c r="A24" s="105">
        <f t="shared" si="0"/>
        <v>11</v>
      </c>
      <c r="B24" s="108" t="s">
        <v>222</v>
      </c>
      <c r="C24" s="113">
        <v>8312297.9447500026</v>
      </c>
      <c r="D24" s="146"/>
      <c r="E24" s="115">
        <v>8169556.7994497223</v>
      </c>
      <c r="F24" s="146"/>
      <c r="G24" s="105">
        <f t="shared" si="1"/>
        <v>11</v>
      </c>
      <c r="H24" s="141"/>
      <c r="K24" s="141"/>
    </row>
    <row r="25" spans="1:11">
      <c r="A25" s="105">
        <f t="shared" si="0"/>
        <v>12</v>
      </c>
      <c r="B25" s="108" t="s">
        <v>223</v>
      </c>
      <c r="C25" s="113">
        <v>8313513.5381199969</v>
      </c>
      <c r="D25" s="146"/>
      <c r="E25" s="115">
        <v>8171476.2753647165</v>
      </c>
      <c r="F25" s="146"/>
      <c r="G25" s="105">
        <f t="shared" si="1"/>
        <v>12</v>
      </c>
      <c r="H25" s="141"/>
      <c r="K25" s="141"/>
    </row>
    <row r="26" spans="1:11">
      <c r="A26" s="105">
        <f t="shared" si="0"/>
        <v>13</v>
      </c>
      <c r="B26" s="1000" t="str">
        <f>"Dec-"&amp;RIGHT(Automation!$B$3,2)</f>
        <v>Dec-23</v>
      </c>
      <c r="C26" s="1042">
        <v>8381786.0543000083</v>
      </c>
      <c r="D26" s="995" t="s">
        <v>214</v>
      </c>
      <c r="E26" s="1048">
        <v>8232399.6584847281</v>
      </c>
      <c r="F26" s="143" t="s">
        <v>898</v>
      </c>
      <c r="G26" s="105">
        <f t="shared" si="1"/>
        <v>13</v>
      </c>
      <c r="H26" s="112"/>
      <c r="K26" s="141"/>
    </row>
    <row r="27" spans="1:11">
      <c r="A27" s="105">
        <f t="shared" si="0"/>
        <v>14</v>
      </c>
      <c r="B27" s="116"/>
      <c r="C27" s="743"/>
      <c r="D27" s="946"/>
      <c r="E27" s="129"/>
      <c r="F27" s="943"/>
      <c r="G27" s="105">
        <f t="shared" si="1"/>
        <v>14</v>
      </c>
    </row>
    <row r="28" spans="1:11">
      <c r="A28" s="105">
        <f t="shared" si="0"/>
        <v>15</v>
      </c>
      <c r="B28" s="116" t="s">
        <v>224</v>
      </c>
      <c r="C28" s="118">
        <f>SUM(C14:C26)</f>
        <v>105720325.31488998</v>
      </c>
      <c r="D28" s="180" t="str">
        <f>"Sum Lines "&amp;A14&amp;" thru "&amp;A26</f>
        <v>Sum Lines 1 thru 13</v>
      </c>
      <c r="E28" s="118">
        <f>SUM(E14:E26)</f>
        <v>103870746.15886267</v>
      </c>
      <c r="F28" s="180" t="str">
        <f>"Sum Lines "&amp;A14&amp;" thru "&amp;A26</f>
        <v>Sum Lines 1 thru 13</v>
      </c>
      <c r="G28" s="105">
        <f t="shared" si="1"/>
        <v>15</v>
      </c>
    </row>
    <row r="29" spans="1:11">
      <c r="A29" s="105">
        <f t="shared" si="0"/>
        <v>16</v>
      </c>
      <c r="B29" s="990"/>
      <c r="C29" s="1037"/>
      <c r="D29" s="1049"/>
      <c r="E29" s="1037"/>
      <c r="F29" s="1049"/>
      <c r="G29" s="105">
        <f t="shared" si="1"/>
        <v>16</v>
      </c>
    </row>
    <row r="30" spans="1:11">
      <c r="A30" s="105">
        <f t="shared" si="0"/>
        <v>17</v>
      </c>
      <c r="B30" s="116"/>
      <c r="C30" s="129"/>
      <c r="D30" s="798"/>
      <c r="E30" s="129"/>
      <c r="F30" s="798"/>
      <c r="G30" s="105">
        <f t="shared" si="1"/>
        <v>17</v>
      </c>
    </row>
    <row r="31" spans="1:11">
      <c r="A31" s="105">
        <f t="shared" si="0"/>
        <v>18</v>
      </c>
      <c r="B31" s="116" t="s">
        <v>225</v>
      </c>
      <c r="C31" s="118">
        <f>C28/13</f>
        <v>8132332.7165299989</v>
      </c>
      <c r="D31" s="180" t="str">
        <f>"Average of Lines "&amp;A14&amp;" thru "&amp;A26</f>
        <v>Average of Lines 1 thru 13</v>
      </c>
      <c r="E31" s="118">
        <f>E28/13</f>
        <v>7990057.3968355898</v>
      </c>
      <c r="F31" s="143" t="s">
        <v>899</v>
      </c>
      <c r="G31" s="105">
        <f t="shared" si="1"/>
        <v>18</v>
      </c>
      <c r="H31" s="112"/>
    </row>
    <row r="32" spans="1:11">
      <c r="A32" s="105">
        <f t="shared" si="0"/>
        <v>19</v>
      </c>
      <c r="B32" s="990"/>
      <c r="C32" s="1038"/>
      <c r="D32" s="1050"/>
      <c r="E32" s="1038"/>
      <c r="F32" s="1050"/>
      <c r="G32" s="105">
        <f t="shared" si="1"/>
        <v>19</v>
      </c>
    </row>
    <row r="33" spans="1:7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7" ht="18.75">
      <c r="A34" s="105">
        <f t="shared" si="0"/>
        <v>21</v>
      </c>
      <c r="B34" s="122" t="s">
        <v>860</v>
      </c>
      <c r="C34" s="122"/>
      <c r="D34" s="122"/>
      <c r="E34" s="857">
        <f>'AD-6A'!E31</f>
        <v>85194</v>
      </c>
      <c r="F34" s="105" t="s">
        <v>47</v>
      </c>
      <c r="G34" s="105">
        <f t="shared" si="1"/>
        <v>21</v>
      </c>
    </row>
    <row r="35" spans="1:7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7" ht="16.5" thickBot="1">
      <c r="A36" s="105">
        <f t="shared" si="0"/>
        <v>23</v>
      </c>
      <c r="B36" s="96" t="s">
        <v>240</v>
      </c>
      <c r="C36" s="122"/>
      <c r="D36" s="122"/>
      <c r="E36" s="257">
        <f>E31+E34</f>
        <v>8075251.3968355898</v>
      </c>
      <c r="F36" s="105" t="str">
        <f>"Line "&amp;A31&amp;" + Line "&amp;A34</f>
        <v>Line 18 + Line 21</v>
      </c>
      <c r="G36" s="105">
        <f t="shared" si="1"/>
        <v>23</v>
      </c>
    </row>
    <row r="37" spans="1:7" ht="16.5" thickTop="1">
      <c r="A37" s="105"/>
      <c r="B37" s="122"/>
      <c r="C37" s="122"/>
      <c r="D37" s="122"/>
      <c r="E37" s="122"/>
      <c r="F37" s="122"/>
    </row>
    <row r="38" spans="1:7">
      <c r="D38" s="122"/>
      <c r="E38" s="145"/>
      <c r="F38" s="122"/>
    </row>
    <row r="39" spans="1:7" ht="18.75">
      <c r="A39" s="121">
        <v>1</v>
      </c>
      <c r="B39" s="122" t="s">
        <v>226</v>
      </c>
      <c r="C39" s="122"/>
      <c r="D39" s="122"/>
      <c r="E39" s="122"/>
      <c r="F39" s="122"/>
    </row>
    <row r="40" spans="1:7">
      <c r="B40" s="122" t="s">
        <v>227</v>
      </c>
      <c r="C40" s="147"/>
      <c r="D40" s="122"/>
      <c r="E40" s="122"/>
      <c r="F40" s="122"/>
    </row>
    <row r="41" spans="1:7">
      <c r="B41" s="122"/>
      <c r="C41" s="147"/>
      <c r="D41" s="122"/>
      <c r="E41" s="122"/>
      <c r="F41" s="122"/>
    </row>
    <row r="42" spans="1:7" ht="18.75">
      <c r="A42" s="121">
        <v>2</v>
      </c>
      <c r="B42" s="122" t="s">
        <v>241</v>
      </c>
      <c r="C42" s="122"/>
      <c r="D42" s="122"/>
      <c r="E42" s="122"/>
      <c r="F42" s="122"/>
    </row>
    <row r="43" spans="1:7">
      <c r="B43" s="122"/>
      <c r="C43" s="122"/>
      <c r="D43" s="122"/>
      <c r="E43" s="122"/>
      <c r="F43" s="122"/>
    </row>
    <row r="44" spans="1:7">
      <c r="A44" s="1111"/>
      <c r="C44" s="122"/>
      <c r="D44" s="96"/>
    </row>
    <row r="45" spans="1:7">
      <c r="B45" s="122"/>
    </row>
    <row r="47" spans="1:7">
      <c r="A47" s="111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1E01-4ECE-45BF-A163-498D61867C4A}">
  <sheetPr>
    <pageSetUpPr fitToPage="1"/>
  </sheetPr>
  <dimension ref="A2:I47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35.1406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140625" style="96" customWidth="1"/>
    <col min="11" max="11" width="9.1406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9"/>
      <c r="E7" s="97"/>
      <c r="F7" s="97"/>
    </row>
    <row r="8" spans="1:9">
      <c r="B8" s="1322" t="s">
        <v>238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95" t="s">
        <v>239</v>
      </c>
      <c r="D11" s="102"/>
      <c r="E11" s="103" t="s">
        <v>239</v>
      </c>
      <c r="F11" s="104"/>
    </row>
    <row r="12" spans="1:9">
      <c r="A12" s="105" t="s">
        <v>4</v>
      </c>
      <c r="B12" s="106"/>
      <c r="C12" s="95" t="s">
        <v>236</v>
      </c>
      <c r="D12" s="102"/>
      <c r="E12" s="107" t="s">
        <v>236</v>
      </c>
      <c r="F12" s="104"/>
      <c r="G12" s="105" t="s">
        <v>4</v>
      </c>
    </row>
    <row r="13" spans="1:9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242</v>
      </c>
      <c r="F13" s="989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Dec-22</v>
      </c>
      <c r="C14" s="109">
        <v>0</v>
      </c>
      <c r="D14" s="143" t="s">
        <v>214</v>
      </c>
      <c r="E14" s="111">
        <v>85194</v>
      </c>
      <c r="F14" s="143" t="s">
        <v>214</v>
      </c>
      <c r="G14" s="105">
        <f>A14</f>
        <v>1</v>
      </c>
      <c r="I14" s="112"/>
    </row>
    <row r="15" spans="1:9">
      <c r="A15" s="105">
        <f>A14+1</f>
        <v>2</v>
      </c>
      <c r="B15" s="108" t="str">
        <f>"Jan-"&amp;RIGHT(Automation!$B$3,2)</f>
        <v>Jan-23</v>
      </c>
      <c r="C15" s="113">
        <v>0</v>
      </c>
      <c r="D15" s="114"/>
      <c r="E15" s="115">
        <v>85194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215</v>
      </c>
      <c r="C16" s="113">
        <v>0</v>
      </c>
      <c r="D16" s="114"/>
      <c r="E16" s="115">
        <v>85194</v>
      </c>
      <c r="F16" s="114"/>
      <c r="G16" s="105">
        <f t="shared" ref="G16:G32" si="1">G15+1</f>
        <v>3</v>
      </c>
    </row>
    <row r="17" spans="1:9">
      <c r="A17" s="105">
        <f t="shared" si="0"/>
        <v>4</v>
      </c>
      <c r="B17" s="108" t="s">
        <v>216</v>
      </c>
      <c r="C17" s="113">
        <v>0</v>
      </c>
      <c r="D17" s="114"/>
      <c r="E17" s="115">
        <v>85194</v>
      </c>
      <c r="F17" s="114"/>
      <c r="G17" s="105">
        <f t="shared" si="1"/>
        <v>4</v>
      </c>
    </row>
    <row r="18" spans="1:9">
      <c r="A18" s="105">
        <f t="shared" si="0"/>
        <v>5</v>
      </c>
      <c r="B18" s="108" t="s">
        <v>217</v>
      </c>
      <c r="C18" s="113">
        <v>0</v>
      </c>
      <c r="D18" s="114"/>
      <c r="E18" s="115">
        <v>85194</v>
      </c>
      <c r="F18" s="114"/>
      <c r="G18" s="105">
        <f t="shared" si="1"/>
        <v>5</v>
      </c>
    </row>
    <row r="19" spans="1:9">
      <c r="A19" s="105">
        <f t="shared" si="0"/>
        <v>6</v>
      </c>
      <c r="B19" s="108" t="s">
        <v>161</v>
      </c>
      <c r="C19" s="113">
        <v>0</v>
      </c>
      <c r="D19" s="114"/>
      <c r="E19" s="115">
        <v>85194</v>
      </c>
      <c r="F19" s="114"/>
      <c r="G19" s="105">
        <f t="shared" si="1"/>
        <v>6</v>
      </c>
    </row>
    <row r="20" spans="1:9">
      <c r="A20" s="105">
        <f>A19+1</f>
        <v>7</v>
      </c>
      <c r="B20" s="108" t="s">
        <v>218</v>
      </c>
      <c r="C20" s="113">
        <v>0</v>
      </c>
      <c r="D20" s="114"/>
      <c r="E20" s="115">
        <v>85194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219</v>
      </c>
      <c r="C21" s="113">
        <v>0</v>
      </c>
      <c r="D21" s="114"/>
      <c r="E21" s="115">
        <v>85194</v>
      </c>
      <c r="F21" s="114"/>
      <c r="G21" s="105">
        <f t="shared" si="1"/>
        <v>8</v>
      </c>
    </row>
    <row r="22" spans="1:9">
      <c r="A22" s="105">
        <f t="shared" si="0"/>
        <v>9</v>
      </c>
      <c r="B22" s="108" t="s">
        <v>220</v>
      </c>
      <c r="C22" s="113">
        <v>0</v>
      </c>
      <c r="D22" s="114"/>
      <c r="E22" s="115">
        <v>85194</v>
      </c>
      <c r="F22" s="114"/>
      <c r="G22" s="105">
        <f t="shared" si="1"/>
        <v>9</v>
      </c>
    </row>
    <row r="23" spans="1:9">
      <c r="A23" s="105">
        <f t="shared" si="0"/>
        <v>10</v>
      </c>
      <c r="B23" s="108" t="s">
        <v>221</v>
      </c>
      <c r="C23" s="113">
        <v>0</v>
      </c>
      <c r="D23" s="114"/>
      <c r="E23" s="115">
        <v>85194</v>
      </c>
      <c r="F23" s="114"/>
      <c r="G23" s="105">
        <f t="shared" si="1"/>
        <v>10</v>
      </c>
    </row>
    <row r="24" spans="1:9">
      <c r="A24" s="105">
        <f t="shared" si="0"/>
        <v>11</v>
      </c>
      <c r="B24" s="108" t="s">
        <v>222</v>
      </c>
      <c r="C24" s="113">
        <v>0</v>
      </c>
      <c r="D24" s="114"/>
      <c r="E24" s="115">
        <v>85194</v>
      </c>
      <c r="F24" s="114"/>
      <c r="G24" s="105">
        <f t="shared" si="1"/>
        <v>11</v>
      </c>
    </row>
    <row r="25" spans="1:9">
      <c r="A25" s="105">
        <f t="shared" si="0"/>
        <v>12</v>
      </c>
      <c r="B25" s="108" t="s">
        <v>223</v>
      </c>
      <c r="C25" s="113">
        <v>0</v>
      </c>
      <c r="D25" s="114"/>
      <c r="E25" s="115">
        <v>85194</v>
      </c>
      <c r="F25" s="114"/>
      <c r="G25" s="105">
        <f t="shared" si="1"/>
        <v>12</v>
      </c>
    </row>
    <row r="26" spans="1:9">
      <c r="A26" s="105">
        <f t="shared" si="0"/>
        <v>13</v>
      </c>
      <c r="B26" s="1000" t="str">
        <f>"Dec-"&amp;RIGHT(Automation!$B$3,2)</f>
        <v>Dec-23</v>
      </c>
      <c r="C26" s="1036">
        <v>0</v>
      </c>
      <c r="D26" s="995" t="s">
        <v>214</v>
      </c>
      <c r="E26" s="1048">
        <v>85194</v>
      </c>
      <c r="F26" s="144" t="str">
        <f>Automation!B3&amp;" Form 1; Page 213; Line 1; Col. f"</f>
        <v>2023 Form 1; Page 213; Line 1; Col. f</v>
      </c>
      <c r="G26" s="105">
        <f t="shared" si="1"/>
        <v>13</v>
      </c>
      <c r="H26" s="112"/>
      <c r="I26" s="112"/>
    </row>
    <row r="27" spans="1:9">
      <c r="A27" s="105">
        <f t="shared" si="0"/>
        <v>14</v>
      </c>
      <c r="B27" s="116"/>
      <c r="C27" s="789"/>
      <c r="D27" s="943"/>
      <c r="E27" s="117"/>
      <c r="F27" s="943"/>
      <c r="G27" s="105">
        <f t="shared" si="1"/>
        <v>14</v>
      </c>
    </row>
    <row r="28" spans="1:9">
      <c r="A28" s="105">
        <f t="shared" si="0"/>
        <v>15</v>
      </c>
      <c r="B28" s="116" t="s">
        <v>224</v>
      </c>
      <c r="C28" s="118">
        <f>SUM(C14:C26)</f>
        <v>0</v>
      </c>
      <c r="D28" s="144" t="str">
        <f>"Sum Lines "&amp;A14&amp;" thru "&amp;A26</f>
        <v>Sum Lines 1 thru 13</v>
      </c>
      <c r="E28" s="118">
        <f>SUM(E14:E26)</f>
        <v>1107522</v>
      </c>
      <c r="F28" s="144" t="str">
        <f>"Sum Lines "&amp;A14&amp;" thru "&amp;A26</f>
        <v>Sum Lines 1 thru 13</v>
      </c>
      <c r="G28" s="105">
        <f t="shared" si="1"/>
        <v>15</v>
      </c>
    </row>
    <row r="29" spans="1:9">
      <c r="A29" s="105">
        <f t="shared" si="0"/>
        <v>16</v>
      </c>
      <c r="B29" s="990"/>
      <c r="C29" s="1037"/>
      <c r="D29" s="990"/>
      <c r="E29" s="1037"/>
      <c r="F29" s="990"/>
      <c r="G29" s="105">
        <f t="shared" si="1"/>
        <v>16</v>
      </c>
    </row>
    <row r="30" spans="1:9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>
      <c r="A31" s="105">
        <f t="shared" si="0"/>
        <v>18</v>
      </c>
      <c r="B31" s="116" t="s">
        <v>225</v>
      </c>
      <c r="C31" s="118">
        <f>C28/13</f>
        <v>0</v>
      </c>
      <c r="D31" s="144" t="str">
        <f>"Average of Lines "&amp;A14&amp;" thru "&amp;A26</f>
        <v>Average of Lines 1 thru 13</v>
      </c>
      <c r="E31" s="118">
        <f>E28/13</f>
        <v>85194</v>
      </c>
      <c r="F31" s="144" t="str">
        <f>"Average of Lines "&amp;A14&amp;" thru "&amp;A26</f>
        <v>Average of Lines 1 thru 13</v>
      </c>
      <c r="G31" s="105">
        <f t="shared" si="1"/>
        <v>18</v>
      </c>
      <c r="H31" s="112"/>
      <c r="I31" s="112"/>
    </row>
    <row r="32" spans="1:9">
      <c r="A32" s="105">
        <f t="shared" si="0"/>
        <v>19</v>
      </c>
      <c r="B32" s="990"/>
      <c r="C32" s="1038"/>
      <c r="D32" s="990"/>
      <c r="E32" s="1038"/>
      <c r="F32" s="990"/>
      <c r="G32" s="105">
        <f t="shared" si="1"/>
        <v>19</v>
      </c>
    </row>
    <row r="33" spans="1:5">
      <c r="A33" s="105"/>
      <c r="C33" s="120"/>
      <c r="D33" s="96"/>
      <c r="E33" s="120"/>
    </row>
    <row r="34" spans="1:5">
      <c r="C34" s="120"/>
      <c r="D34" s="96"/>
      <c r="E34" s="120"/>
    </row>
    <row r="35" spans="1:5" ht="18.75">
      <c r="A35" s="121">
        <v>1</v>
      </c>
      <c r="B35" s="122" t="s">
        <v>243</v>
      </c>
      <c r="C35" s="120"/>
      <c r="D35" s="96"/>
      <c r="E35" s="120"/>
    </row>
    <row r="36" spans="1:5">
      <c r="B36" s="122"/>
      <c r="C36" s="120"/>
      <c r="D36" s="96"/>
      <c r="E36" s="120"/>
    </row>
    <row r="37" spans="1:5">
      <c r="B37" s="122"/>
      <c r="C37" s="120"/>
      <c r="D37" s="96"/>
      <c r="E37" s="120"/>
    </row>
    <row r="38" spans="1:5">
      <c r="B38" s="122"/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3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0"/>
  <sheetViews>
    <sheetView zoomScale="80" zoomScaleNormal="80" workbookViewId="0"/>
  </sheetViews>
  <sheetFormatPr defaultColWidth="9.140625" defaultRowHeight="15.75"/>
  <cols>
    <col min="1" max="1" width="5.140625" style="105" customWidth="1"/>
    <col min="2" max="2" width="11.140625" style="105" customWidth="1"/>
    <col min="3" max="3" width="32.42578125" style="122" customWidth="1"/>
    <col min="4" max="10" width="18.5703125" style="166" customWidth="1"/>
    <col min="11" max="11" width="18.5703125" style="122" customWidth="1"/>
    <col min="12" max="12" width="24" style="122" customWidth="1"/>
    <col min="13" max="13" width="5.140625" style="105" customWidth="1"/>
    <col min="14" max="14" width="11.85546875" style="122" bestFit="1" customWidth="1"/>
    <col min="15" max="15" width="13.140625" style="122" customWidth="1"/>
    <col min="16" max="16384" width="9.140625" style="122"/>
  </cols>
  <sheetData>
    <row r="1" spans="1:14">
      <c r="C1" s="105"/>
    </row>
    <row r="2" spans="1:14" s="96" customFormat="1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4" s="96" customFormat="1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4">
      <c r="B4" s="1322" t="s">
        <v>245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  <c r="N4" s="170"/>
    </row>
    <row r="5" spans="1:14">
      <c r="B5" s="1326" t="str">
        <f>"BALANCES AS OF 12/31/"&amp;Automation!$B$3-1</f>
        <v>BALANCES AS OF 12/31/2022</v>
      </c>
      <c r="C5" s="1326"/>
      <c r="D5" s="1326"/>
      <c r="E5" s="1326"/>
      <c r="F5" s="1326"/>
      <c r="G5" s="1326"/>
      <c r="H5" s="1326"/>
      <c r="I5" s="1326"/>
      <c r="J5" s="1326"/>
      <c r="K5" s="1326"/>
      <c r="L5" s="1326"/>
      <c r="N5" s="170"/>
    </row>
    <row r="6" spans="1:14">
      <c r="B6" s="1326" t="s">
        <v>3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4">
      <c r="C7" s="97"/>
      <c r="D7" s="98"/>
      <c r="E7" s="151"/>
      <c r="F7" s="151"/>
      <c r="G7" s="151"/>
      <c r="H7" s="151"/>
      <c r="I7" s="151"/>
      <c r="J7" s="151"/>
    </row>
    <row r="8" spans="1:14" s="95" customFormat="1">
      <c r="B8" s="944"/>
      <c r="C8" s="947"/>
      <c r="D8" s="948" t="s">
        <v>246</v>
      </c>
      <c r="E8" s="949" t="s">
        <v>247</v>
      </c>
      <c r="F8" s="949" t="s">
        <v>248</v>
      </c>
      <c r="G8" s="949" t="s">
        <v>249</v>
      </c>
      <c r="H8" s="949" t="s">
        <v>250</v>
      </c>
      <c r="I8" s="949" t="s">
        <v>251</v>
      </c>
      <c r="J8" s="949" t="s">
        <v>252</v>
      </c>
      <c r="K8" s="949" t="s">
        <v>253</v>
      </c>
      <c r="L8" s="944"/>
      <c r="M8" s="95" t="s">
        <v>184</v>
      </c>
    </row>
    <row r="9" spans="1:14">
      <c r="B9" s="152"/>
      <c r="C9" s="104"/>
      <c r="D9" s="153"/>
      <c r="E9" s="154"/>
      <c r="F9" s="154"/>
      <c r="G9" s="154"/>
      <c r="H9" s="154"/>
      <c r="I9" s="154"/>
      <c r="J9" s="154"/>
      <c r="K9" s="950" t="s">
        <v>80</v>
      </c>
      <c r="L9" s="152"/>
      <c r="M9" s="105" t="s">
        <v>184</v>
      </c>
    </row>
    <row r="10" spans="1:14">
      <c r="B10" s="951"/>
      <c r="C10" s="119"/>
      <c r="D10" s="153"/>
      <c r="E10" s="154" t="s">
        <v>254</v>
      </c>
      <c r="F10" s="154" t="s">
        <v>235</v>
      </c>
      <c r="G10" s="154" t="s">
        <v>239</v>
      </c>
      <c r="H10" s="154" t="s">
        <v>239</v>
      </c>
      <c r="I10" s="154" t="s">
        <v>239</v>
      </c>
      <c r="J10" s="154" t="s">
        <v>239</v>
      </c>
      <c r="K10" s="154" t="s">
        <v>239</v>
      </c>
      <c r="L10" s="144"/>
      <c r="M10" s="105" t="s">
        <v>184</v>
      </c>
    </row>
    <row r="11" spans="1:14">
      <c r="B11" s="952"/>
      <c r="C11" s="116"/>
      <c r="D11" s="155" t="s">
        <v>80</v>
      </c>
      <c r="E11" s="154" t="s">
        <v>255</v>
      </c>
      <c r="F11" s="154" t="s">
        <v>255</v>
      </c>
      <c r="G11" s="154" t="s">
        <v>255</v>
      </c>
      <c r="H11" s="154" t="s">
        <v>255</v>
      </c>
      <c r="I11" s="154" t="s">
        <v>255</v>
      </c>
      <c r="J11" s="154" t="s">
        <v>255</v>
      </c>
      <c r="K11" s="154" t="s">
        <v>236</v>
      </c>
      <c r="L11" s="102"/>
    </row>
    <row r="12" spans="1:14">
      <c r="A12" s="105" t="s">
        <v>4</v>
      </c>
      <c r="B12" s="952"/>
      <c r="C12" s="102"/>
      <c r="D12" s="155" t="s">
        <v>239</v>
      </c>
      <c r="E12" s="154" t="s">
        <v>256</v>
      </c>
      <c r="F12" s="156" t="s">
        <v>256</v>
      </c>
      <c r="G12" s="154" t="s">
        <v>256</v>
      </c>
      <c r="H12" s="154" t="s">
        <v>256</v>
      </c>
      <c r="I12" s="154" t="s">
        <v>256</v>
      </c>
      <c r="J12" s="154" t="s">
        <v>256</v>
      </c>
      <c r="K12" s="154" t="s">
        <v>257</v>
      </c>
      <c r="L12" s="102"/>
      <c r="M12" s="105" t="s">
        <v>4</v>
      </c>
    </row>
    <row r="13" spans="1:14">
      <c r="A13" s="105" t="s">
        <v>5</v>
      </c>
      <c r="B13" s="989" t="s">
        <v>258</v>
      </c>
      <c r="C13" s="989" t="s">
        <v>259</v>
      </c>
      <c r="D13" s="1051" t="s">
        <v>255</v>
      </c>
      <c r="E13" s="1052" t="s">
        <v>260</v>
      </c>
      <c r="F13" s="1052" t="s">
        <v>261</v>
      </c>
      <c r="G13" s="1052" t="s">
        <v>262</v>
      </c>
      <c r="H13" s="1052" t="s">
        <v>263</v>
      </c>
      <c r="I13" s="1052" t="s">
        <v>229</v>
      </c>
      <c r="J13" s="858" t="s">
        <v>264</v>
      </c>
      <c r="K13" s="989" t="s">
        <v>265</v>
      </c>
      <c r="L13" s="989" t="s">
        <v>8</v>
      </c>
      <c r="M13" s="105" t="s">
        <v>5</v>
      </c>
    </row>
    <row r="14" spans="1:14">
      <c r="B14" s="144"/>
      <c r="C14" s="119" t="s">
        <v>266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4">
      <c r="A15" s="105">
        <v>1</v>
      </c>
      <c r="B15" s="167">
        <v>303</v>
      </c>
      <c r="C15" s="61" t="s">
        <v>267</v>
      </c>
      <c r="D15" s="799">
        <v>0</v>
      </c>
      <c r="E15" s="799">
        <v>0</v>
      </c>
      <c r="F15" s="800">
        <v>0</v>
      </c>
      <c r="G15" s="800">
        <v>0</v>
      </c>
      <c r="H15" s="800">
        <v>0</v>
      </c>
      <c r="I15" s="800">
        <v>0</v>
      </c>
      <c r="J15" s="800">
        <v>0</v>
      </c>
      <c r="K15" s="127">
        <f>SUM(D15:J15)</f>
        <v>0</v>
      </c>
      <c r="L15" s="144" t="s">
        <v>214</v>
      </c>
      <c r="M15" s="105">
        <f>A15</f>
        <v>1</v>
      </c>
    </row>
    <row r="16" spans="1:14">
      <c r="A16" s="105">
        <f>A15+1</f>
        <v>2</v>
      </c>
      <c r="B16" s="168">
        <v>310.10000000000002</v>
      </c>
      <c r="C16" s="61" t="s">
        <v>268</v>
      </c>
      <c r="D16" s="801">
        <v>0</v>
      </c>
      <c r="E16" s="801">
        <v>0</v>
      </c>
      <c r="F16" s="802">
        <v>0</v>
      </c>
      <c r="G16" s="802">
        <v>0</v>
      </c>
      <c r="H16" s="802">
        <v>0</v>
      </c>
      <c r="I16" s="802">
        <v>0</v>
      </c>
      <c r="J16" s="802">
        <v>0</v>
      </c>
      <c r="K16" s="128">
        <f>SUM(D16:J16)</f>
        <v>0</v>
      </c>
      <c r="L16" s="144" t="s">
        <v>214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269</v>
      </c>
      <c r="D17" s="801">
        <v>0</v>
      </c>
      <c r="E17" s="801">
        <v>4.5990200000000003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59">
        <f>SUM(D17:J17)</f>
        <v>4.5990200000000003</v>
      </c>
      <c r="L17" s="144" t="s">
        <v>214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269</v>
      </c>
      <c r="D18" s="801">
        <v>0</v>
      </c>
      <c r="E18" s="801">
        <v>0</v>
      </c>
      <c r="F18" s="802">
        <v>3626.3653099999997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3626.3653099999997</v>
      </c>
      <c r="L18" s="144" t="s">
        <v>214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270</v>
      </c>
      <c r="D19" s="801">
        <v>0</v>
      </c>
      <c r="E19" s="801">
        <v>0</v>
      </c>
      <c r="F19" s="802">
        <v>1496.2538400000001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1496.2538400000001</v>
      </c>
      <c r="L19" s="144" t="s">
        <v>214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9" t="s">
        <v>271</v>
      </c>
      <c r="C21" s="1120" t="s">
        <v>272</v>
      </c>
      <c r="D21" s="1121">
        <f>SUM(D15:D20)</f>
        <v>0</v>
      </c>
      <c r="E21" s="1121">
        <f t="shared" ref="E21:I21" si="2">SUM(E15:E20)</f>
        <v>4.5990200000000003</v>
      </c>
      <c r="F21" s="1121">
        <f t="shared" si="2"/>
        <v>5122.6191499999995</v>
      </c>
      <c r="G21" s="1121">
        <f t="shared" si="2"/>
        <v>0</v>
      </c>
      <c r="H21" s="1121">
        <f t="shared" si="2"/>
        <v>0</v>
      </c>
      <c r="I21" s="1121">
        <f t="shared" si="2"/>
        <v>0</v>
      </c>
      <c r="J21" s="1121">
        <f>SUM(J15:J20)</f>
        <v>0</v>
      </c>
      <c r="K21" s="1122">
        <f>SUM(K15:K20)</f>
        <v>5127.2181700000001</v>
      </c>
      <c r="L21" s="1123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3"/>
      <c r="E22" s="797"/>
      <c r="F22" s="797"/>
      <c r="G22" s="797"/>
      <c r="H22" s="797"/>
      <c r="I22" s="797"/>
      <c r="J22" s="797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269</v>
      </c>
      <c r="D23" s="161">
        <v>256898.14848999999</v>
      </c>
      <c r="E23" s="799">
        <v>0</v>
      </c>
      <c r="F23" s="800"/>
      <c r="G23" s="799">
        <v>0</v>
      </c>
      <c r="H23" s="799">
        <v>0</v>
      </c>
      <c r="I23" s="799">
        <v>0</v>
      </c>
      <c r="J23" s="799">
        <v>-13536.05594</v>
      </c>
      <c r="K23" s="162">
        <f>SUM(D23:J23)</f>
        <v>243362.09255</v>
      </c>
      <c r="L23" s="144" t="s">
        <v>214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270</v>
      </c>
      <c r="D24" s="163">
        <v>818920.32406999997</v>
      </c>
      <c r="E24" s="802">
        <v>0</v>
      </c>
      <c r="F24" s="802"/>
      <c r="G24" s="803">
        <v>-1928.27782</v>
      </c>
      <c r="H24" s="802">
        <v>0</v>
      </c>
      <c r="I24" s="802">
        <v>0</v>
      </c>
      <c r="J24" s="797">
        <v>-112635.03347000001</v>
      </c>
      <c r="K24" s="164">
        <f t="shared" ref="K24:K31" si="3">SUM(D24:J24)</f>
        <v>704357.01277999999</v>
      </c>
      <c r="L24" s="144" t="s">
        <v>214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273</v>
      </c>
      <c r="D25" s="163">
        <v>2277735.1889599999</v>
      </c>
      <c r="E25" s="802">
        <v>0</v>
      </c>
      <c r="F25" s="802"/>
      <c r="G25" s="803">
        <v>-12009.877780000001</v>
      </c>
      <c r="H25" s="802">
        <v>-1420.3928800000001</v>
      </c>
      <c r="I25" s="802">
        <v>0</v>
      </c>
      <c r="J25" s="797">
        <v>-2429.9854399999999</v>
      </c>
      <c r="K25" s="164">
        <f t="shared" si="3"/>
        <v>2261874.9328599996</v>
      </c>
      <c r="L25" s="144" t="s">
        <v>214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274</v>
      </c>
      <c r="D26" s="163">
        <v>930804.89881000004</v>
      </c>
      <c r="E26" s="802">
        <v>0</v>
      </c>
      <c r="F26" s="802"/>
      <c r="G26" s="803">
        <v>0</v>
      </c>
      <c r="H26" s="802">
        <v>0</v>
      </c>
      <c r="I26" s="802">
        <v>0</v>
      </c>
      <c r="J26" s="797">
        <v>0</v>
      </c>
      <c r="K26" s="164">
        <f t="shared" si="3"/>
        <v>930804.89881000004</v>
      </c>
      <c r="L26" s="144" t="s">
        <v>214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275</v>
      </c>
      <c r="D27" s="163">
        <v>1080815.14552</v>
      </c>
      <c r="E27" s="802">
        <v>0</v>
      </c>
      <c r="F27" s="802"/>
      <c r="G27" s="803">
        <v>0</v>
      </c>
      <c r="H27" s="802">
        <v>0</v>
      </c>
      <c r="I27" s="802">
        <v>0</v>
      </c>
      <c r="J27" s="797">
        <v>0</v>
      </c>
      <c r="K27" s="164">
        <f t="shared" si="3"/>
        <v>1080815.14552</v>
      </c>
      <c r="L27" s="144" t="s">
        <v>214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276</v>
      </c>
      <c r="D28" s="163">
        <v>940375.96794999996</v>
      </c>
      <c r="E28" s="802">
        <v>0</v>
      </c>
      <c r="F28" s="802"/>
      <c r="G28" s="803">
        <v>0</v>
      </c>
      <c r="H28" s="802">
        <v>0</v>
      </c>
      <c r="I28" s="802">
        <v>0</v>
      </c>
      <c r="J28" s="797">
        <v>0</v>
      </c>
      <c r="K28" s="164">
        <f t="shared" si="3"/>
        <v>940375.96794999996</v>
      </c>
      <c r="L28" s="144" t="s">
        <v>214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277</v>
      </c>
      <c r="D29" s="163">
        <v>635069.28517000005</v>
      </c>
      <c r="E29" s="802">
        <v>0</v>
      </c>
      <c r="F29" s="802"/>
      <c r="G29" s="803">
        <v>0</v>
      </c>
      <c r="H29" s="802">
        <v>0</v>
      </c>
      <c r="I29" s="802">
        <v>0</v>
      </c>
      <c r="J29" s="797">
        <v>0</v>
      </c>
      <c r="K29" s="164">
        <f t="shared" si="3"/>
        <v>635069.28517000005</v>
      </c>
      <c r="L29" s="144" t="s">
        <v>214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278</v>
      </c>
      <c r="D30" s="163">
        <v>611501.32154999999</v>
      </c>
      <c r="E30" s="802">
        <v>0</v>
      </c>
      <c r="F30" s="802"/>
      <c r="G30" s="803">
        <v>-1726.37997</v>
      </c>
      <c r="H30" s="802">
        <v>0</v>
      </c>
      <c r="I30" s="802">
        <v>0</v>
      </c>
      <c r="J30" s="797">
        <v>0</v>
      </c>
      <c r="K30" s="164">
        <f t="shared" si="3"/>
        <v>609774.94157999998</v>
      </c>
      <c r="L30" s="144" t="s">
        <v>214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279</v>
      </c>
      <c r="D31" s="163">
        <v>391358.77490999998</v>
      </c>
      <c r="E31" s="802">
        <v>0</v>
      </c>
      <c r="F31" s="802"/>
      <c r="G31" s="803">
        <v>0</v>
      </c>
      <c r="H31" s="802">
        <v>0</v>
      </c>
      <c r="I31" s="802">
        <v>0</v>
      </c>
      <c r="J31" s="797">
        <v>0</v>
      </c>
      <c r="K31" s="164">
        <f t="shared" si="3"/>
        <v>391358.77490999998</v>
      </c>
      <c r="L31" s="144" t="s">
        <v>214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3"/>
      <c r="F32" s="1001"/>
      <c r="G32" s="1001"/>
      <c r="H32" s="1001"/>
      <c r="I32" s="1001"/>
      <c r="J32" s="797"/>
      <c r="K32" s="1053"/>
      <c r="L32" s="158"/>
      <c r="M32" s="105">
        <f t="shared" si="1"/>
        <v>18</v>
      </c>
    </row>
    <row r="33" spans="1:13">
      <c r="A33" s="105">
        <f t="shared" si="0"/>
        <v>19</v>
      </c>
      <c r="B33" s="1124" t="s">
        <v>271</v>
      </c>
      <c r="C33" s="1120" t="s">
        <v>238</v>
      </c>
      <c r="D33" s="1121">
        <f>SUM(D23:D32)</f>
        <v>7943479.0554299997</v>
      </c>
      <c r="E33" s="1121">
        <f t="shared" ref="E33:I33" si="4">SUM(E23:E32)</f>
        <v>0</v>
      </c>
      <c r="F33" s="1121">
        <f t="shared" si="4"/>
        <v>0</v>
      </c>
      <c r="G33" s="1121">
        <f t="shared" si="4"/>
        <v>-15664.53557</v>
      </c>
      <c r="H33" s="1121">
        <f t="shared" si="4"/>
        <v>-1420.3928800000001</v>
      </c>
      <c r="I33" s="1121">
        <f t="shared" si="4"/>
        <v>0</v>
      </c>
      <c r="J33" s="1121">
        <f>SUM(J23:J32)</f>
        <v>-128601.07485000002</v>
      </c>
      <c r="K33" s="1122">
        <f>SUM(K23:K32)</f>
        <v>7797793.0521300007</v>
      </c>
      <c r="L33" s="1125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51"/>
      <c r="D34" s="122"/>
      <c r="J34" s="160"/>
      <c r="K34" s="165"/>
      <c r="L34" s="1126"/>
      <c r="M34" s="105">
        <f t="shared" si="1"/>
        <v>20</v>
      </c>
    </row>
    <row r="35" spans="1:13">
      <c r="A35" s="105">
        <f t="shared" si="0"/>
        <v>21</v>
      </c>
      <c r="B35" s="1127" t="s">
        <v>280</v>
      </c>
      <c r="C35" s="1128"/>
      <c r="D35" s="1129">
        <f>D33+D21</f>
        <v>7943479.0554299997</v>
      </c>
      <c r="E35" s="1129">
        <f t="shared" ref="E35:I35" si="5">E33+E21</f>
        <v>4.5990200000000003</v>
      </c>
      <c r="F35" s="1129">
        <f t="shared" si="5"/>
        <v>5122.6191499999995</v>
      </c>
      <c r="G35" s="1129">
        <f>G33+G21</f>
        <v>-15664.53557</v>
      </c>
      <c r="H35" s="1129">
        <f>H33+H21</f>
        <v>-1420.3928800000001</v>
      </c>
      <c r="I35" s="1130">
        <f t="shared" si="5"/>
        <v>0</v>
      </c>
      <c r="J35" s="1129">
        <f>J33+J21</f>
        <v>-128601.07485000002</v>
      </c>
      <c r="K35" s="1131">
        <f>K33+K21</f>
        <v>7802920.2703000009</v>
      </c>
      <c r="L35" s="1123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281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N28"/>
  <sheetViews>
    <sheetView zoomScale="70" zoomScaleNormal="70" workbookViewId="0">
      <selection activeCell="B38" sqref="B38"/>
    </sheetView>
  </sheetViews>
  <sheetFormatPr defaultColWidth="8.5703125" defaultRowHeight="15.75"/>
  <cols>
    <col min="1" max="1" width="5.140625" style="211" customWidth="1"/>
    <col min="2" max="2" width="89.8554687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1" customWidth="1"/>
    <col min="9" max="16384" width="8.5703125" style="3"/>
  </cols>
  <sheetData>
    <row r="2" spans="1:8">
      <c r="B2" s="1306" t="str">
        <f>'Summary of Cost Components'!B2:D2</f>
        <v>SAN DIEGO GAS &amp; ELECTRIC COMPANY</v>
      </c>
      <c r="C2" s="1306"/>
      <c r="D2" s="1306"/>
      <c r="E2" s="1306"/>
      <c r="F2" s="1306"/>
      <c r="G2" s="1306"/>
    </row>
    <row r="3" spans="1:8" ht="15.75" customHeight="1">
      <c r="B3" s="1306" t="str">
        <f>'Summary of Cost Components'!B3:D3</f>
        <v>CITIZENS' SHARE OF THE BORDER EAST LINE</v>
      </c>
      <c r="C3" s="1306"/>
      <c r="D3" s="1306"/>
      <c r="E3" s="1306"/>
      <c r="F3" s="1306"/>
      <c r="G3" s="1306"/>
      <c r="H3" s="483"/>
    </row>
    <row r="4" spans="1:8">
      <c r="B4" s="1307" t="s">
        <v>9</v>
      </c>
      <c r="C4" s="1307"/>
      <c r="D4" s="1307"/>
      <c r="E4" s="1307"/>
      <c r="F4" s="1307"/>
      <c r="G4" s="1307"/>
      <c r="H4" s="482"/>
    </row>
    <row r="5" spans="1:8">
      <c r="B5" s="1308" t="str">
        <f>"Base Period &amp; True-Up Period 12 - Months Ending December 31, "&amp;Automation!B3</f>
        <v>Base Period &amp; True-Up Period 12 - Months Ending December 31, 2023</v>
      </c>
      <c r="C5" s="1308"/>
      <c r="D5" s="1308"/>
      <c r="E5" s="1308"/>
      <c r="F5" s="1308"/>
      <c r="G5" s="1308"/>
      <c r="H5" s="482"/>
    </row>
    <row r="6" spans="1:8">
      <c r="B6" s="1309" t="s">
        <v>3</v>
      </c>
      <c r="C6" s="1309"/>
      <c r="D6" s="1309"/>
      <c r="E6" s="1309"/>
      <c r="F6" s="1309"/>
      <c r="G6" s="1309"/>
      <c r="H6" s="484"/>
    </row>
    <row r="8" spans="1:8">
      <c r="A8" s="479" t="s">
        <v>4</v>
      </c>
      <c r="B8" s="44"/>
      <c r="C8" s="44"/>
      <c r="D8" s="44"/>
      <c r="E8" s="48"/>
      <c r="F8" s="48"/>
      <c r="G8" s="44"/>
      <c r="H8" s="479" t="s">
        <v>4</v>
      </c>
    </row>
    <row r="9" spans="1:8">
      <c r="A9" s="479" t="s">
        <v>5</v>
      </c>
      <c r="B9" s="44"/>
      <c r="C9" s="44"/>
      <c r="D9" s="44"/>
      <c r="E9" s="831" t="s">
        <v>7</v>
      </c>
      <c r="F9" s="21"/>
      <c r="G9" s="831" t="s">
        <v>8</v>
      </c>
      <c r="H9" s="479" t="s">
        <v>5</v>
      </c>
    </row>
    <row r="10" spans="1:8">
      <c r="A10" s="482"/>
      <c r="B10" s="44"/>
      <c r="C10" s="44"/>
      <c r="D10" s="44"/>
      <c r="E10" s="59"/>
      <c r="F10" s="21"/>
      <c r="G10" s="59"/>
      <c r="H10" s="479"/>
    </row>
    <row r="11" spans="1:8">
      <c r="A11" s="479">
        <v>1</v>
      </c>
      <c r="B11" s="15" t="s">
        <v>23</v>
      </c>
      <c r="C11" s="15"/>
      <c r="D11" s="15"/>
      <c r="E11" s="44"/>
      <c r="F11" s="44"/>
      <c r="G11" s="44"/>
      <c r="H11" s="479">
        <f>A11</f>
        <v>1</v>
      </c>
    </row>
    <row r="12" spans="1:8">
      <c r="A12" s="479">
        <f>A11+1</f>
        <v>2</v>
      </c>
      <c r="B12" s="59" t="s">
        <v>24</v>
      </c>
      <c r="C12" s="59"/>
      <c r="D12" s="59"/>
      <c r="E12" s="511">
        <f>'Stmt AH'!E12</f>
        <v>182.56639000000001</v>
      </c>
      <c r="F12" s="44"/>
      <c r="G12" s="21" t="str">
        <f>"Statement AH; Line "&amp;'Stmt AH'!A12</f>
        <v>Statement AH; Line 2</v>
      </c>
      <c r="H12" s="479">
        <f>H11+1</f>
        <v>2</v>
      </c>
    </row>
    <row r="13" spans="1:8">
      <c r="A13" s="479">
        <f t="shared" ref="A13:A27" si="0">A12+1</f>
        <v>3</v>
      </c>
      <c r="B13" s="59" t="s">
        <v>25</v>
      </c>
      <c r="C13" s="59"/>
      <c r="D13" s="59"/>
      <c r="E13" s="941">
        <v>0.5</v>
      </c>
      <c r="F13" s="44"/>
      <c r="G13" s="44"/>
      <c r="H13" s="479">
        <f t="shared" ref="H13:H27" si="1">H12+1</f>
        <v>3</v>
      </c>
    </row>
    <row r="14" spans="1:8">
      <c r="A14" s="479">
        <f t="shared" si="0"/>
        <v>4</v>
      </c>
      <c r="B14" s="59" t="s">
        <v>26</v>
      </c>
      <c r="C14" s="59"/>
      <c r="D14" s="59"/>
      <c r="E14" s="512">
        <f>E12*E13</f>
        <v>91.283195000000006</v>
      </c>
      <c r="F14" s="14"/>
      <c r="G14" s="21" t="str">
        <f>"Line "&amp;A12&amp;" x Line "&amp;A13</f>
        <v>Line 2 x Line 3</v>
      </c>
      <c r="H14" s="479">
        <f t="shared" si="1"/>
        <v>4</v>
      </c>
    </row>
    <row r="15" spans="1:8">
      <c r="A15" s="479">
        <f t="shared" si="0"/>
        <v>5</v>
      </c>
      <c r="B15" s="59"/>
      <c r="C15" s="59"/>
      <c r="D15" s="59"/>
      <c r="E15" s="486"/>
      <c r="F15" s="59"/>
      <c r="G15" s="21"/>
      <c r="H15" s="479">
        <f t="shared" si="1"/>
        <v>5</v>
      </c>
    </row>
    <row r="16" spans="1:8">
      <c r="A16" s="479">
        <f t="shared" si="0"/>
        <v>6</v>
      </c>
      <c r="B16" s="122" t="s">
        <v>27</v>
      </c>
      <c r="C16" s="122"/>
      <c r="D16" s="122"/>
      <c r="E16" s="941">
        <f>1/8</f>
        <v>0.125</v>
      </c>
      <c r="F16" s="44"/>
      <c r="G16" s="21" t="s">
        <v>28</v>
      </c>
      <c r="H16" s="479">
        <f t="shared" si="1"/>
        <v>6</v>
      </c>
    </row>
    <row r="17" spans="1:14">
      <c r="A17" s="479">
        <f t="shared" si="0"/>
        <v>7</v>
      </c>
      <c r="B17" s="59" t="s">
        <v>29</v>
      </c>
      <c r="C17" s="59"/>
      <c r="D17" s="59"/>
      <c r="E17" s="512">
        <f>E14*E16</f>
        <v>11.410399375000001</v>
      </c>
      <c r="F17" s="14"/>
      <c r="G17" s="21" t="str">
        <f>"Line "&amp;A14&amp;" x Line "&amp;A16</f>
        <v>Line 4 x Line 6</v>
      </c>
      <c r="H17" s="479">
        <f t="shared" si="1"/>
        <v>7</v>
      </c>
    </row>
    <row r="18" spans="1:14">
      <c r="A18" s="479">
        <f t="shared" si="0"/>
        <v>8</v>
      </c>
      <c r="B18" s="59"/>
      <c r="C18" s="59"/>
      <c r="D18" s="59"/>
      <c r="E18" s="486"/>
      <c r="F18" s="59"/>
      <c r="G18" s="21"/>
      <c r="H18" s="479">
        <f t="shared" si="1"/>
        <v>8</v>
      </c>
    </row>
    <row r="19" spans="1:14">
      <c r="A19" s="479">
        <f t="shared" si="0"/>
        <v>9</v>
      </c>
      <c r="B19" s="59" t="s">
        <v>30</v>
      </c>
      <c r="C19" s="59"/>
      <c r="D19" s="59"/>
      <c r="E19" s="832">
        <f>'Stmt AV'!G110</f>
        <v>9.670679431766574E-2</v>
      </c>
      <c r="F19" s="44"/>
      <c r="G19" s="26" t="str">
        <f>"Statement AV2; Line "&amp;'Stmt AV'!A110</f>
        <v>Statement AV2; Line 31</v>
      </c>
      <c r="H19" s="479">
        <f t="shared" si="1"/>
        <v>9</v>
      </c>
    </row>
    <row r="20" spans="1:14">
      <c r="A20" s="479">
        <f t="shared" si="0"/>
        <v>10</v>
      </c>
      <c r="B20" s="59"/>
      <c r="C20" s="59"/>
      <c r="D20" s="59"/>
      <c r="E20" s="486"/>
      <c r="F20" s="59"/>
      <c r="G20" s="21"/>
      <c r="H20" s="479">
        <f t="shared" si="1"/>
        <v>10</v>
      </c>
    </row>
    <row r="21" spans="1:14">
      <c r="A21" s="479">
        <f t="shared" si="0"/>
        <v>11</v>
      </c>
      <c r="B21" s="59" t="s">
        <v>31</v>
      </c>
      <c r="C21" s="59"/>
      <c r="D21" s="59"/>
      <c r="E21" s="840">
        <f>E19*E17</f>
        <v>1.1034631454405468</v>
      </c>
      <c r="F21" s="447"/>
      <c r="G21" s="21" t="str">
        <f>"Line "&amp;A17&amp;" x Line "&amp;A19</f>
        <v>Line 7 x Line 9</v>
      </c>
      <c r="H21" s="479">
        <f t="shared" si="1"/>
        <v>11</v>
      </c>
    </row>
    <row r="22" spans="1:14">
      <c r="A22" s="479">
        <f t="shared" si="0"/>
        <v>12</v>
      </c>
      <c r="B22" s="59"/>
      <c r="C22" s="59"/>
      <c r="D22" s="59"/>
      <c r="E22" s="486"/>
      <c r="F22" s="59"/>
      <c r="G22" s="21"/>
      <c r="H22" s="479">
        <f t="shared" si="1"/>
        <v>12</v>
      </c>
    </row>
    <row r="23" spans="1:14">
      <c r="A23" s="479">
        <f t="shared" si="0"/>
        <v>13</v>
      </c>
      <c r="B23" s="59" t="s">
        <v>32</v>
      </c>
      <c r="C23" s="59"/>
      <c r="D23" s="59"/>
      <c r="E23" s="513">
        <f>E21+E14</f>
        <v>92.386658145440549</v>
      </c>
      <c r="F23" s="447"/>
      <c r="G23" s="21" t="str">
        <f>"Line "&amp;A14&amp;" + Line "&amp;A21</f>
        <v>Line 4 + Line 11</v>
      </c>
      <c r="H23" s="479">
        <f t="shared" si="1"/>
        <v>13</v>
      </c>
    </row>
    <row r="24" spans="1:14">
      <c r="A24" s="479">
        <f t="shared" si="0"/>
        <v>14</v>
      </c>
      <c r="B24" s="59"/>
      <c r="C24" s="59"/>
      <c r="D24" s="59"/>
      <c r="E24" s="514"/>
      <c r="F24" s="22"/>
      <c r="G24" s="21"/>
      <c r="H24" s="479">
        <f t="shared" si="1"/>
        <v>14</v>
      </c>
      <c r="J24"/>
      <c r="K24"/>
      <c r="L24"/>
      <c r="M24"/>
      <c r="N24"/>
    </row>
    <row r="25" spans="1:14">
      <c r="A25" s="479">
        <f t="shared" si="0"/>
        <v>15</v>
      </c>
      <c r="B25" s="59" t="s">
        <v>33</v>
      </c>
      <c r="C25" s="516">
        <v>1.0207000000000001E-2</v>
      </c>
      <c r="D25" s="59"/>
      <c r="E25" s="942">
        <f>E23*C25</f>
        <v>0.94299061969051179</v>
      </c>
      <c r="F25" s="447"/>
      <c r="G25" s="21" t="str">
        <f>"Line "&amp;A23&amp;" x Franchise Fee Rate"</f>
        <v>Line 13 x Franchise Fee Rate</v>
      </c>
      <c r="H25" s="479">
        <f t="shared" si="1"/>
        <v>15</v>
      </c>
      <c r="J25"/>
      <c r="K25"/>
      <c r="L25"/>
      <c r="M25"/>
      <c r="N25"/>
    </row>
    <row r="26" spans="1:14">
      <c r="A26" s="479">
        <f t="shared" si="0"/>
        <v>16</v>
      </c>
      <c r="B26" s="59"/>
      <c r="C26" s="59"/>
      <c r="D26" s="59"/>
      <c r="E26" s="515"/>
      <c r="F26" s="23"/>
      <c r="G26" s="21"/>
      <c r="H26" s="479">
        <f t="shared" si="1"/>
        <v>16</v>
      </c>
    </row>
    <row r="27" spans="1:14" ht="16.5" thickBot="1">
      <c r="A27" s="479">
        <f t="shared" si="0"/>
        <v>17</v>
      </c>
      <c r="B27" s="44" t="s">
        <v>34</v>
      </c>
      <c r="C27" s="59"/>
      <c r="D27" s="59"/>
      <c r="E27" s="825">
        <f>E25+E23</f>
        <v>93.329648765131054</v>
      </c>
      <c r="F27" s="466"/>
      <c r="G27" s="21" t="str">
        <f>"Line "&amp;A23&amp;" + Line "&amp;A25</f>
        <v>Line 13 + Line 15</v>
      </c>
      <c r="H27" s="479">
        <f t="shared" si="1"/>
        <v>17</v>
      </c>
    </row>
    <row r="28" spans="1:14" ht="16.5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20" orientation="portrait" r:id="rId1"/>
  <headerFooter scaleWithDoc="0">
    <oddFooter xml:space="preserve">&amp;C&amp;"Times New Roman,Regular"&amp;10Section 1
Direct Maintenance
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0"/>
  <sheetViews>
    <sheetView zoomScale="80" zoomScaleNormal="80" workbookViewId="0"/>
  </sheetViews>
  <sheetFormatPr defaultColWidth="9.140625" defaultRowHeight="15.75"/>
  <cols>
    <col min="1" max="1" width="5.140625" style="105" customWidth="1"/>
    <col min="2" max="2" width="11.140625" style="105" customWidth="1"/>
    <col min="3" max="3" width="32.42578125" style="122" customWidth="1"/>
    <col min="4" max="10" width="18.5703125" style="166" customWidth="1"/>
    <col min="11" max="11" width="18.5703125" style="122" customWidth="1"/>
    <col min="12" max="12" width="24" style="122" customWidth="1"/>
    <col min="13" max="13" width="5.140625" style="105" customWidth="1"/>
    <col min="14" max="14" width="11.85546875" style="122" bestFit="1" customWidth="1"/>
    <col min="15" max="15" width="13.140625" style="122" customWidth="1"/>
    <col min="16" max="16384" width="9.140625" style="122"/>
  </cols>
  <sheetData>
    <row r="1" spans="1:13">
      <c r="C1" s="105"/>
    </row>
    <row r="2" spans="1:13" s="96" customFormat="1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3" s="96" customFormat="1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3">
      <c r="B4" s="1322" t="s">
        <v>245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</row>
    <row r="5" spans="1:13">
      <c r="B5" s="1326" t="str">
        <f>"BALANCES AS OF 12/31/"&amp;Automation!$B$3</f>
        <v>BALANCES AS OF 12/31/2023</v>
      </c>
      <c r="C5" s="1326"/>
      <c r="D5" s="1326"/>
      <c r="E5" s="1326"/>
      <c r="F5" s="1326"/>
      <c r="G5" s="1326"/>
      <c r="H5" s="1326"/>
      <c r="I5" s="1326"/>
      <c r="J5" s="1326"/>
      <c r="K5" s="1326"/>
      <c r="L5" s="1326"/>
    </row>
    <row r="6" spans="1:13">
      <c r="B6" s="1326" t="s">
        <v>3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3">
      <c r="C7" s="97"/>
      <c r="D7" s="98"/>
      <c r="E7" s="151"/>
      <c r="F7" s="151"/>
      <c r="G7" s="151"/>
      <c r="H7" s="151"/>
      <c r="I7" s="151"/>
      <c r="J7" s="151"/>
    </row>
    <row r="8" spans="1:13" s="95" customFormat="1">
      <c r="B8" s="944"/>
      <c r="C8" s="947"/>
      <c r="D8" s="948" t="s">
        <v>246</v>
      </c>
      <c r="E8" s="949" t="s">
        <v>247</v>
      </c>
      <c r="F8" s="949" t="s">
        <v>248</v>
      </c>
      <c r="G8" s="949" t="s">
        <v>249</v>
      </c>
      <c r="H8" s="949" t="s">
        <v>250</v>
      </c>
      <c r="I8" s="949" t="s">
        <v>251</v>
      </c>
      <c r="J8" s="949" t="s">
        <v>252</v>
      </c>
      <c r="K8" s="949" t="s">
        <v>253</v>
      </c>
      <c r="L8" s="944"/>
      <c r="M8" s="95" t="s">
        <v>184</v>
      </c>
    </row>
    <row r="9" spans="1:13">
      <c r="B9" s="152"/>
      <c r="C9" s="104"/>
      <c r="D9" s="153"/>
      <c r="E9" s="154"/>
      <c r="F9" s="154"/>
      <c r="G9" s="154"/>
      <c r="H9" s="154"/>
      <c r="I9" s="154"/>
      <c r="J9" s="154"/>
      <c r="K9" s="950" t="s">
        <v>80</v>
      </c>
      <c r="L9" s="152"/>
      <c r="M9" s="105" t="s">
        <v>184</v>
      </c>
    </row>
    <row r="10" spans="1:13">
      <c r="B10" s="951"/>
      <c r="C10" s="119"/>
      <c r="D10" s="153"/>
      <c r="E10" s="154" t="s">
        <v>254</v>
      </c>
      <c r="F10" s="154" t="s">
        <v>235</v>
      </c>
      <c r="G10" s="154" t="s">
        <v>239</v>
      </c>
      <c r="H10" s="154" t="s">
        <v>239</v>
      </c>
      <c r="I10" s="154" t="s">
        <v>239</v>
      </c>
      <c r="J10" s="154" t="s">
        <v>239</v>
      </c>
      <c r="K10" s="154" t="s">
        <v>239</v>
      </c>
      <c r="L10" s="144"/>
      <c r="M10" s="105" t="s">
        <v>184</v>
      </c>
    </row>
    <row r="11" spans="1:13">
      <c r="B11" s="952"/>
      <c r="C11" s="116"/>
      <c r="D11" s="155" t="s">
        <v>80</v>
      </c>
      <c r="E11" s="154" t="s">
        <v>255</v>
      </c>
      <c r="F11" s="154" t="s">
        <v>255</v>
      </c>
      <c r="G11" s="154" t="s">
        <v>255</v>
      </c>
      <c r="H11" s="154" t="s">
        <v>255</v>
      </c>
      <c r="I11" s="154" t="s">
        <v>255</v>
      </c>
      <c r="J11" s="154" t="s">
        <v>255</v>
      </c>
      <c r="K11" s="154" t="s">
        <v>236</v>
      </c>
      <c r="L11" s="102"/>
    </row>
    <row r="12" spans="1:13">
      <c r="A12" s="105" t="s">
        <v>4</v>
      </c>
      <c r="B12" s="952"/>
      <c r="C12" s="102"/>
      <c r="D12" s="155" t="s">
        <v>239</v>
      </c>
      <c r="E12" s="154" t="s">
        <v>256</v>
      </c>
      <c r="F12" s="156" t="s">
        <v>256</v>
      </c>
      <c r="G12" s="154" t="s">
        <v>256</v>
      </c>
      <c r="H12" s="154" t="s">
        <v>256</v>
      </c>
      <c r="I12" s="154" t="s">
        <v>256</v>
      </c>
      <c r="J12" s="154" t="s">
        <v>256</v>
      </c>
      <c r="K12" s="154" t="s">
        <v>257</v>
      </c>
      <c r="L12" s="102"/>
      <c r="M12" s="105" t="s">
        <v>4</v>
      </c>
    </row>
    <row r="13" spans="1:13">
      <c r="A13" s="105" t="s">
        <v>5</v>
      </c>
      <c r="B13" s="989" t="s">
        <v>258</v>
      </c>
      <c r="C13" s="989" t="s">
        <v>259</v>
      </c>
      <c r="D13" s="1051" t="s">
        <v>255</v>
      </c>
      <c r="E13" s="1052" t="s">
        <v>260</v>
      </c>
      <c r="F13" s="1052" t="s">
        <v>261</v>
      </c>
      <c r="G13" s="1052" t="s">
        <v>262</v>
      </c>
      <c r="H13" s="1052" t="s">
        <v>263</v>
      </c>
      <c r="I13" s="1052" t="s">
        <v>229</v>
      </c>
      <c r="J13" s="858" t="s">
        <v>264</v>
      </c>
      <c r="K13" s="989" t="s">
        <v>265</v>
      </c>
      <c r="L13" s="989" t="s">
        <v>8</v>
      </c>
      <c r="M13" s="105" t="s">
        <v>5</v>
      </c>
    </row>
    <row r="14" spans="1:13">
      <c r="B14" s="144"/>
      <c r="C14" s="119" t="s">
        <v>266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3">
      <c r="A15" s="105">
        <v>1</v>
      </c>
      <c r="B15" s="167">
        <v>303</v>
      </c>
      <c r="C15" s="61" t="s">
        <v>267</v>
      </c>
      <c r="D15" s="799">
        <v>0</v>
      </c>
      <c r="E15" s="799">
        <v>0</v>
      </c>
      <c r="F15" s="799">
        <v>0</v>
      </c>
      <c r="G15" s="800">
        <v>0</v>
      </c>
      <c r="H15" s="800">
        <v>0</v>
      </c>
      <c r="I15" s="800">
        <v>0</v>
      </c>
      <c r="J15" s="800">
        <v>0</v>
      </c>
      <c r="K15" s="127">
        <f>SUM(D15:J15)</f>
        <v>0</v>
      </c>
      <c r="L15" s="144" t="s">
        <v>214</v>
      </c>
      <c r="M15" s="105">
        <f>A15</f>
        <v>1</v>
      </c>
    </row>
    <row r="16" spans="1:13">
      <c r="A16" s="105">
        <f>A15+1</f>
        <v>2</v>
      </c>
      <c r="B16" s="168">
        <v>310.10000000000002</v>
      </c>
      <c r="C16" s="61" t="s">
        <v>268</v>
      </c>
      <c r="D16" s="801">
        <v>0</v>
      </c>
      <c r="E16" s="802">
        <v>0</v>
      </c>
      <c r="F16" s="802">
        <v>0</v>
      </c>
      <c r="G16" s="802">
        <v>0</v>
      </c>
      <c r="H16" s="802">
        <v>0</v>
      </c>
      <c r="I16" s="802">
        <v>0</v>
      </c>
      <c r="J16" s="802">
        <v>0</v>
      </c>
      <c r="K16" s="128">
        <f>SUM(D16:J16)</f>
        <v>0</v>
      </c>
      <c r="L16" s="144" t="s">
        <v>214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269</v>
      </c>
      <c r="D17" s="801">
        <v>0</v>
      </c>
      <c r="E17" s="797">
        <v>4.5723099999999999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59">
        <f>SUM(D17:J17)</f>
        <v>4.5723099999999999</v>
      </c>
      <c r="L17" s="144" t="s">
        <v>214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269</v>
      </c>
      <c r="D18" s="801">
        <v>0</v>
      </c>
      <c r="E18" s="802">
        <v>0</v>
      </c>
      <c r="F18" s="797">
        <v>3626.3653099999997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3626.3653099999997</v>
      </c>
      <c r="L18" s="144" t="s">
        <v>214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270</v>
      </c>
      <c r="D19" s="801">
        <v>0</v>
      </c>
      <c r="E19" s="802">
        <v>0</v>
      </c>
      <c r="F19" s="797">
        <v>1496.2538400000001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1496.2538400000001</v>
      </c>
      <c r="L19" s="144" t="s">
        <v>214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9" t="s">
        <v>271</v>
      </c>
      <c r="C21" s="1120" t="s">
        <v>272</v>
      </c>
      <c r="D21" s="1121">
        <f>SUM(D15:D20)</f>
        <v>0</v>
      </c>
      <c r="E21" s="1121">
        <f t="shared" ref="E21:I21" si="2">SUM(E15:E20)</f>
        <v>4.5723099999999999</v>
      </c>
      <c r="F21" s="1121">
        <f t="shared" si="2"/>
        <v>5122.6191499999995</v>
      </c>
      <c r="G21" s="1121">
        <f t="shared" si="2"/>
        <v>0</v>
      </c>
      <c r="H21" s="1121">
        <f t="shared" si="2"/>
        <v>0</v>
      </c>
      <c r="I21" s="1121">
        <f t="shared" si="2"/>
        <v>0</v>
      </c>
      <c r="J21" s="1121">
        <f>SUM(J15:J20)</f>
        <v>0</v>
      </c>
      <c r="K21" s="1122">
        <f>SUM(K15:K20)</f>
        <v>5127.19146</v>
      </c>
      <c r="L21" s="1123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3"/>
      <c r="E22" s="797"/>
      <c r="F22" s="797"/>
      <c r="G22" s="797"/>
      <c r="H22" s="797"/>
      <c r="I22" s="797"/>
      <c r="J22" s="797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269</v>
      </c>
      <c r="D23" s="799">
        <v>259692.10494000005</v>
      </c>
      <c r="E23" s="800">
        <v>0</v>
      </c>
      <c r="F23" s="800"/>
      <c r="G23" s="800">
        <v>0</v>
      </c>
      <c r="H23" s="800">
        <v>0</v>
      </c>
      <c r="I23" s="800">
        <v>0</v>
      </c>
      <c r="J23" s="800">
        <v>-13557.506586751999</v>
      </c>
      <c r="K23" s="162">
        <f t="shared" ref="K23:K31" si="3">SUM(D23:J23)</f>
        <v>246134.59835324806</v>
      </c>
      <c r="L23" s="144" t="s">
        <v>214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270</v>
      </c>
      <c r="D24" s="803">
        <v>884871.03006999998</v>
      </c>
      <c r="E24" s="802">
        <v>0</v>
      </c>
      <c r="F24" s="802"/>
      <c r="G24" s="803">
        <v>-1928.2778199999998</v>
      </c>
      <c r="H24" s="802">
        <v>0</v>
      </c>
      <c r="I24" s="802">
        <v>0</v>
      </c>
      <c r="J24" s="797">
        <v>-121441.14931999987</v>
      </c>
      <c r="K24" s="164">
        <f t="shared" si="3"/>
        <v>761501.60293000017</v>
      </c>
      <c r="L24" s="144" t="s">
        <v>214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273</v>
      </c>
      <c r="D25" s="803">
        <v>2378839.4029300078</v>
      </c>
      <c r="E25" s="802">
        <v>0</v>
      </c>
      <c r="F25" s="802"/>
      <c r="G25" s="803">
        <v>-12009.877779999999</v>
      </c>
      <c r="H25" s="801">
        <v>-1420.3928800000001</v>
      </c>
      <c r="I25" s="802">
        <v>0</v>
      </c>
      <c r="J25" s="797">
        <v>-2429.9854400000017</v>
      </c>
      <c r="K25" s="164">
        <f t="shared" si="3"/>
        <v>2362979.1468300074</v>
      </c>
      <c r="L25" s="144" t="s">
        <v>214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274</v>
      </c>
      <c r="D26" s="803">
        <v>939903.55375999701</v>
      </c>
      <c r="E26" s="802">
        <v>0</v>
      </c>
      <c r="F26" s="802"/>
      <c r="G26" s="802">
        <v>0</v>
      </c>
      <c r="H26" s="802">
        <v>0</v>
      </c>
      <c r="I26" s="802">
        <v>0</v>
      </c>
      <c r="J26" s="802">
        <v>0</v>
      </c>
      <c r="K26" s="164">
        <f t="shared" si="3"/>
        <v>939903.55375999701</v>
      </c>
      <c r="L26" s="144" t="s">
        <v>214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275</v>
      </c>
      <c r="D27" s="803">
        <v>1231461.317300003</v>
      </c>
      <c r="E27" s="802">
        <v>0</v>
      </c>
      <c r="F27" s="802"/>
      <c r="G27" s="802">
        <v>0</v>
      </c>
      <c r="H27" s="802">
        <v>0</v>
      </c>
      <c r="I27" s="802">
        <v>0</v>
      </c>
      <c r="J27" s="802">
        <v>0</v>
      </c>
      <c r="K27" s="164">
        <f t="shared" si="3"/>
        <v>1231461.317300003</v>
      </c>
      <c r="L27" s="144" t="s">
        <v>214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276</v>
      </c>
      <c r="D28" s="803">
        <v>1006112.7117600004</v>
      </c>
      <c r="E28" s="802">
        <v>0</v>
      </c>
      <c r="F28" s="802"/>
      <c r="G28" s="802">
        <v>0</v>
      </c>
      <c r="H28" s="802">
        <v>0</v>
      </c>
      <c r="I28" s="802">
        <v>0</v>
      </c>
      <c r="J28" s="802">
        <v>0</v>
      </c>
      <c r="K28" s="164">
        <f t="shared" si="3"/>
        <v>1006112.7117600004</v>
      </c>
      <c r="L28" s="144" t="s">
        <v>214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277</v>
      </c>
      <c r="D29" s="803">
        <v>670833.92142000003</v>
      </c>
      <c r="E29" s="802">
        <v>0</v>
      </c>
      <c r="F29" s="802"/>
      <c r="G29" s="802">
        <v>0</v>
      </c>
      <c r="H29" s="802">
        <v>0</v>
      </c>
      <c r="I29" s="802">
        <v>0</v>
      </c>
      <c r="J29" s="802">
        <v>0</v>
      </c>
      <c r="K29" s="164">
        <f t="shared" si="3"/>
        <v>670833.92142000003</v>
      </c>
      <c r="L29" s="144" t="s">
        <v>214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278</v>
      </c>
      <c r="D30" s="803">
        <v>634322.36363000027</v>
      </c>
      <c r="E30" s="802">
        <v>0</v>
      </c>
      <c r="F30" s="802"/>
      <c r="G30" s="803">
        <v>-1726.37997</v>
      </c>
      <c r="H30" s="802">
        <v>0</v>
      </c>
      <c r="I30" s="802">
        <v>0</v>
      </c>
      <c r="J30" s="802">
        <v>0</v>
      </c>
      <c r="K30" s="164">
        <f t="shared" si="3"/>
        <v>632595.98366000026</v>
      </c>
      <c r="L30" s="144" t="s">
        <v>214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279</v>
      </c>
      <c r="D31" s="803">
        <v>375749.64848999982</v>
      </c>
      <c r="E31" s="802">
        <v>0</v>
      </c>
      <c r="F31" s="802"/>
      <c r="G31" s="802">
        <v>0</v>
      </c>
      <c r="H31" s="802">
        <v>0</v>
      </c>
      <c r="I31" s="802">
        <v>0</v>
      </c>
      <c r="J31" s="802">
        <v>0</v>
      </c>
      <c r="K31" s="164">
        <f t="shared" si="3"/>
        <v>375749.64848999982</v>
      </c>
      <c r="L31" s="144" t="s">
        <v>214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3"/>
      <c r="F32" s="1001"/>
      <c r="G32" s="1001"/>
      <c r="H32" s="1001"/>
      <c r="I32" s="1001"/>
      <c r="J32" s="797"/>
      <c r="K32" s="1053"/>
      <c r="L32" s="158"/>
      <c r="M32" s="105">
        <f t="shared" si="1"/>
        <v>18</v>
      </c>
    </row>
    <row r="33" spans="1:13">
      <c r="A33" s="105">
        <f t="shared" si="0"/>
        <v>19</v>
      </c>
      <c r="B33" s="1124" t="s">
        <v>271</v>
      </c>
      <c r="C33" s="1120" t="s">
        <v>238</v>
      </c>
      <c r="D33" s="1121">
        <f>SUM(D23:D32)</f>
        <v>8381786.0543000074</v>
      </c>
      <c r="E33" s="1121">
        <f t="shared" ref="E33:I33" si="4">SUM(E23:E32)</f>
        <v>0</v>
      </c>
      <c r="F33" s="1121">
        <f t="shared" si="4"/>
        <v>0</v>
      </c>
      <c r="G33" s="1121">
        <f t="shared" si="4"/>
        <v>-15664.535569999998</v>
      </c>
      <c r="H33" s="1121">
        <f t="shared" si="4"/>
        <v>-1420.3928800000001</v>
      </c>
      <c r="I33" s="1121">
        <f t="shared" si="4"/>
        <v>0</v>
      </c>
      <c r="J33" s="1121">
        <f>SUM(J23:J32)</f>
        <v>-137428.64134675186</v>
      </c>
      <c r="K33" s="1122">
        <f>SUM(K23:K32)</f>
        <v>8227272.4845032562</v>
      </c>
      <c r="L33" s="1125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51"/>
      <c r="D34" s="122"/>
      <c r="J34" s="160"/>
      <c r="K34" s="165"/>
      <c r="L34" s="1126"/>
      <c r="M34" s="105">
        <f t="shared" si="1"/>
        <v>20</v>
      </c>
    </row>
    <row r="35" spans="1:13">
      <c r="A35" s="105">
        <f t="shared" si="0"/>
        <v>21</v>
      </c>
      <c r="B35" s="1127" t="s">
        <v>280</v>
      </c>
      <c r="C35" s="1128"/>
      <c r="D35" s="1129">
        <f>D33+D21</f>
        <v>8381786.0543000074</v>
      </c>
      <c r="E35" s="1129">
        <f t="shared" ref="E35:I35" si="5">E33+E21</f>
        <v>4.5723099999999999</v>
      </c>
      <c r="F35" s="1129">
        <f t="shared" si="5"/>
        <v>5122.6191499999995</v>
      </c>
      <c r="G35" s="1129">
        <f>G33+G21</f>
        <v>-15664.535569999998</v>
      </c>
      <c r="H35" s="1129">
        <f>H33+H21</f>
        <v>-1420.3928800000001</v>
      </c>
      <c r="I35" s="1130">
        <f t="shared" si="5"/>
        <v>0</v>
      </c>
      <c r="J35" s="1129">
        <f>J33+J21</f>
        <v>-137428.64134675186</v>
      </c>
      <c r="K35" s="1131">
        <f>K33+K21</f>
        <v>8232399.6759632565</v>
      </c>
      <c r="L35" s="1123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281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H39"/>
  <sheetViews>
    <sheetView zoomScale="80" zoomScaleNormal="80" workbookViewId="0"/>
  </sheetViews>
  <sheetFormatPr defaultColWidth="9.42578125" defaultRowHeight="15.75"/>
  <cols>
    <col min="1" max="1" width="5.42578125" style="95" customWidth="1"/>
    <col min="2" max="2" width="35.1406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2.57031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4257812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207</v>
      </c>
      <c r="C3" s="1322"/>
      <c r="D3" s="1322"/>
      <c r="E3" s="1322"/>
      <c r="F3" s="1322"/>
    </row>
    <row r="4" spans="1:8">
      <c r="B4" s="1322" t="s">
        <v>208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98"/>
      <c r="E7" s="97"/>
      <c r="F7" s="97"/>
    </row>
    <row r="8" spans="1:8">
      <c r="B8" s="1322" t="s">
        <v>282</v>
      </c>
      <c r="C8" s="1327"/>
      <c r="D8" s="1327"/>
      <c r="E8" s="1327"/>
      <c r="F8" s="1327"/>
    </row>
    <row r="10" spans="1:8">
      <c r="B10" s="943"/>
      <c r="C10" s="740" t="s">
        <v>80</v>
      </c>
      <c r="D10" s="944"/>
      <c r="E10" s="740"/>
      <c r="F10" s="944"/>
    </row>
    <row r="11" spans="1:8">
      <c r="B11" s="102"/>
      <c r="C11" s="107" t="s">
        <v>283</v>
      </c>
      <c r="D11" s="102"/>
      <c r="E11" s="107" t="s">
        <v>283</v>
      </c>
      <c r="F11" s="102"/>
    </row>
    <row r="12" spans="1:8">
      <c r="A12" s="105"/>
      <c r="B12" s="106"/>
      <c r="C12" s="95" t="s">
        <v>239</v>
      </c>
      <c r="D12" s="102"/>
      <c r="E12" s="107" t="s">
        <v>284</v>
      </c>
      <c r="F12" s="102"/>
      <c r="G12" s="105"/>
    </row>
    <row r="13" spans="1:8">
      <c r="A13" s="105" t="s">
        <v>4</v>
      </c>
      <c r="B13" s="106"/>
      <c r="C13" s="95" t="s">
        <v>236</v>
      </c>
      <c r="D13" s="102"/>
      <c r="E13" s="107" t="s">
        <v>236</v>
      </c>
      <c r="F13" s="102"/>
      <c r="G13" s="105" t="s">
        <v>4</v>
      </c>
    </row>
    <row r="14" spans="1:8">
      <c r="A14" s="105" t="s">
        <v>5</v>
      </c>
      <c r="B14" s="989" t="s">
        <v>124</v>
      </c>
      <c r="C14" s="855" t="s">
        <v>212</v>
      </c>
      <c r="D14" s="989" t="s">
        <v>8</v>
      </c>
      <c r="E14" s="1035" t="s">
        <v>285</v>
      </c>
      <c r="F14" s="989" t="s">
        <v>8</v>
      </c>
      <c r="G14" s="105" t="s">
        <v>5</v>
      </c>
    </row>
    <row r="15" spans="1:8">
      <c r="A15" s="105">
        <v>1</v>
      </c>
      <c r="B15" s="108" t="str">
        <f>"Dec-"&amp;RIGHT(Automation!$B$3-1,2)</f>
        <v>Dec-22</v>
      </c>
      <c r="C15" s="127">
        <v>0</v>
      </c>
      <c r="D15" s="110" t="s">
        <v>214</v>
      </c>
      <c r="E15" s="741">
        <v>0</v>
      </c>
      <c r="F15" s="110" t="s">
        <v>214</v>
      </c>
      <c r="G15" s="105">
        <f>A15</f>
        <v>1</v>
      </c>
      <c r="H15" s="112"/>
    </row>
    <row r="16" spans="1:8">
      <c r="A16" s="105">
        <f>A15+1</f>
        <v>2</v>
      </c>
      <c r="B16" s="108" t="str">
        <f>"Jan-"&amp;RIGHT(Automation!$B$3,2)</f>
        <v>Jan-23</v>
      </c>
      <c r="C16" s="128">
        <v>0</v>
      </c>
      <c r="D16" s="114"/>
      <c r="E16" s="742">
        <v>0</v>
      </c>
      <c r="F16" s="114"/>
      <c r="G16" s="105">
        <f>G15+1</f>
        <v>2</v>
      </c>
      <c r="H16" s="112"/>
    </row>
    <row r="17" spans="1:8">
      <c r="A17" s="105">
        <f t="shared" ref="A17:A33" si="0">A16+1</f>
        <v>3</v>
      </c>
      <c r="B17" s="108" t="s">
        <v>215</v>
      </c>
      <c r="C17" s="128">
        <v>0</v>
      </c>
      <c r="D17" s="114"/>
      <c r="E17" s="742">
        <v>0</v>
      </c>
      <c r="F17" s="114"/>
      <c r="G17" s="105">
        <f t="shared" ref="G17:G33" si="1">G16+1</f>
        <v>3</v>
      </c>
      <c r="H17" s="126"/>
    </row>
    <row r="18" spans="1:8">
      <c r="A18" s="105">
        <f t="shared" si="0"/>
        <v>4</v>
      </c>
      <c r="B18" s="108" t="s">
        <v>216</v>
      </c>
      <c r="C18" s="128">
        <v>0</v>
      </c>
      <c r="D18" s="114"/>
      <c r="E18" s="742">
        <v>0</v>
      </c>
      <c r="F18" s="114"/>
      <c r="G18" s="105">
        <f t="shared" si="1"/>
        <v>4</v>
      </c>
      <c r="H18" s="126"/>
    </row>
    <row r="19" spans="1:8">
      <c r="A19" s="105">
        <f t="shared" si="0"/>
        <v>5</v>
      </c>
      <c r="B19" s="108" t="s">
        <v>217</v>
      </c>
      <c r="C19" s="128">
        <v>0</v>
      </c>
      <c r="D19" s="114"/>
      <c r="E19" s="742">
        <v>0</v>
      </c>
      <c r="F19" s="114"/>
      <c r="G19" s="105">
        <f t="shared" si="1"/>
        <v>5</v>
      </c>
      <c r="H19" s="126"/>
    </row>
    <row r="20" spans="1:8">
      <c r="A20" s="105">
        <f t="shared" si="0"/>
        <v>6</v>
      </c>
      <c r="B20" s="108" t="s">
        <v>161</v>
      </c>
      <c r="C20" s="128">
        <v>0</v>
      </c>
      <c r="D20" s="114"/>
      <c r="E20" s="742">
        <v>0</v>
      </c>
      <c r="F20" s="114"/>
      <c r="G20" s="105">
        <f t="shared" si="1"/>
        <v>6</v>
      </c>
      <c r="H20" s="126"/>
    </row>
    <row r="21" spans="1:8">
      <c r="A21" s="105">
        <f>A20+1</f>
        <v>7</v>
      </c>
      <c r="B21" s="108" t="s">
        <v>218</v>
      </c>
      <c r="C21" s="128">
        <v>0</v>
      </c>
      <c r="D21" s="114"/>
      <c r="E21" s="742">
        <v>0</v>
      </c>
      <c r="F21" s="114"/>
      <c r="G21" s="105">
        <f>G20+1</f>
        <v>7</v>
      </c>
      <c r="H21" s="126"/>
    </row>
    <row r="22" spans="1:8">
      <c r="A22" s="105">
        <f t="shared" si="0"/>
        <v>8</v>
      </c>
      <c r="B22" s="108" t="s">
        <v>219</v>
      </c>
      <c r="C22" s="128">
        <v>0</v>
      </c>
      <c r="D22" s="114"/>
      <c r="E22" s="742">
        <v>0</v>
      </c>
      <c r="F22" s="114"/>
      <c r="G22" s="105">
        <f t="shared" si="1"/>
        <v>8</v>
      </c>
      <c r="H22" s="126"/>
    </row>
    <row r="23" spans="1:8">
      <c r="A23" s="105">
        <f t="shared" si="0"/>
        <v>9</v>
      </c>
      <c r="B23" s="108" t="s">
        <v>220</v>
      </c>
      <c r="C23" s="128">
        <v>0</v>
      </c>
      <c r="D23" s="114"/>
      <c r="E23" s="742">
        <v>0</v>
      </c>
      <c r="F23" s="114"/>
      <c r="G23" s="105">
        <f t="shared" si="1"/>
        <v>9</v>
      </c>
      <c r="H23" s="126"/>
    </row>
    <row r="24" spans="1:8">
      <c r="A24" s="105">
        <f t="shared" si="0"/>
        <v>10</v>
      </c>
      <c r="B24" s="108" t="s">
        <v>221</v>
      </c>
      <c r="C24" s="128">
        <v>0</v>
      </c>
      <c r="D24" s="114"/>
      <c r="E24" s="742">
        <v>0</v>
      </c>
      <c r="F24" s="114"/>
      <c r="G24" s="105">
        <f t="shared" si="1"/>
        <v>10</v>
      </c>
      <c r="H24" s="126"/>
    </row>
    <row r="25" spans="1:8">
      <c r="A25" s="105">
        <f t="shared" si="0"/>
        <v>11</v>
      </c>
      <c r="B25" s="108" t="s">
        <v>222</v>
      </c>
      <c r="C25" s="128">
        <v>0</v>
      </c>
      <c r="D25" s="114"/>
      <c r="E25" s="742">
        <v>0</v>
      </c>
      <c r="F25" s="114"/>
      <c r="G25" s="105">
        <f t="shared" si="1"/>
        <v>11</v>
      </c>
      <c r="H25" s="126"/>
    </row>
    <row r="26" spans="1:8">
      <c r="A26" s="105">
        <f t="shared" si="0"/>
        <v>12</v>
      </c>
      <c r="B26" s="108" t="s">
        <v>223</v>
      </c>
      <c r="C26" s="128">
        <v>0</v>
      </c>
      <c r="D26" s="114"/>
      <c r="E26" s="742">
        <v>0</v>
      </c>
      <c r="F26" s="114"/>
      <c r="G26" s="105">
        <f t="shared" si="1"/>
        <v>12</v>
      </c>
      <c r="H26" s="126"/>
    </row>
    <row r="27" spans="1:8">
      <c r="A27" s="105">
        <f t="shared" si="0"/>
        <v>13</v>
      </c>
      <c r="B27" s="1000" t="str">
        <f>"Dec-"&amp;RIGHT(Automation!$B$3,2)</f>
        <v>Dec-23</v>
      </c>
      <c r="C27" s="1040">
        <v>0</v>
      </c>
      <c r="D27" s="1039" t="s">
        <v>214</v>
      </c>
      <c r="E27" s="1054">
        <v>0</v>
      </c>
      <c r="F27" s="1039" t="s">
        <v>214</v>
      </c>
      <c r="G27" s="105">
        <f t="shared" si="1"/>
        <v>13</v>
      </c>
      <c r="H27" s="112"/>
    </row>
    <row r="28" spans="1:8">
      <c r="A28" s="105">
        <f t="shared" si="0"/>
        <v>14</v>
      </c>
      <c r="B28" s="116"/>
      <c r="C28" s="743"/>
      <c r="D28" s="134"/>
      <c r="E28" s="129"/>
      <c r="F28" s="945"/>
      <c r="G28" s="105">
        <f t="shared" si="1"/>
        <v>14</v>
      </c>
      <c r="H28" s="126"/>
    </row>
    <row r="29" spans="1:8">
      <c r="A29" s="105">
        <f t="shared" si="0"/>
        <v>15</v>
      </c>
      <c r="B29" s="116" t="s">
        <v>224</v>
      </c>
      <c r="C29" s="130">
        <f>SUM(C15:C27)</f>
        <v>0</v>
      </c>
      <c r="D29" s="271" t="str">
        <f>"Sum Lines "&amp;A15&amp;" thru "&amp;A27</f>
        <v>Sum Lines 1 thru 13</v>
      </c>
      <c r="E29" s="130">
        <f>SUM(E15:E27)</f>
        <v>0</v>
      </c>
      <c r="F29" s="445" t="str">
        <f>"Sum Lines "&amp;A15&amp;" thru "&amp;A27</f>
        <v>Sum Lines 1 thru 13</v>
      </c>
      <c r="G29" s="105">
        <f t="shared" si="1"/>
        <v>15</v>
      </c>
      <c r="H29" s="126"/>
    </row>
    <row r="30" spans="1:8">
      <c r="A30" s="105">
        <f t="shared" si="0"/>
        <v>16</v>
      </c>
      <c r="B30" s="990"/>
      <c r="C30" s="1041"/>
      <c r="D30" s="1042"/>
      <c r="E30" s="1041"/>
      <c r="F30" s="1055"/>
      <c r="G30" s="105">
        <f t="shared" si="1"/>
        <v>16</v>
      </c>
      <c r="H30" s="126"/>
    </row>
    <row r="31" spans="1:8">
      <c r="A31" s="105">
        <f t="shared" si="0"/>
        <v>17</v>
      </c>
      <c r="B31" s="116"/>
      <c r="C31" s="129"/>
      <c r="D31" s="135"/>
      <c r="E31" s="129"/>
      <c r="F31" s="744"/>
      <c r="G31" s="105">
        <f t="shared" si="1"/>
        <v>17</v>
      </c>
      <c r="H31" s="126"/>
    </row>
    <row r="32" spans="1:8">
      <c r="A32" s="105">
        <f t="shared" si="0"/>
        <v>18</v>
      </c>
      <c r="B32" s="116" t="s">
        <v>225</v>
      </c>
      <c r="C32" s="137">
        <f>C29/13</f>
        <v>0</v>
      </c>
      <c r="D32" s="271" t="str">
        <f>"Average of Lines "&amp;A15&amp;" thru "&amp;A27</f>
        <v>Average of Lines 1 thru 13</v>
      </c>
      <c r="E32" s="137">
        <f>E29/13</f>
        <v>0</v>
      </c>
      <c r="F32" s="445" t="str">
        <f>"Average of Lines "&amp;A15&amp;" thru "&amp;A27</f>
        <v>Average of Lines 1 thru 13</v>
      </c>
      <c r="G32" s="105">
        <f t="shared" si="1"/>
        <v>18</v>
      </c>
      <c r="H32" s="126"/>
    </row>
    <row r="33" spans="1:8">
      <c r="A33" s="105">
        <f t="shared" si="0"/>
        <v>19</v>
      </c>
      <c r="B33" s="990"/>
      <c r="C33" s="1041"/>
      <c r="D33" s="1042"/>
      <c r="E33" s="1041"/>
      <c r="F33" s="1055"/>
      <c r="G33" s="105">
        <f t="shared" si="1"/>
        <v>19</v>
      </c>
      <c r="H33" s="126"/>
    </row>
    <row r="34" spans="1:8">
      <c r="B34" s="122"/>
      <c r="C34" s="131"/>
      <c r="D34" s="131"/>
      <c r="E34" s="131"/>
      <c r="F34" s="132"/>
      <c r="G34" s="745"/>
      <c r="H34" s="126"/>
    </row>
    <row r="35" spans="1:8">
      <c r="B35" s="147"/>
      <c r="C35" s="132"/>
      <c r="D35" s="132"/>
      <c r="E35" s="132"/>
      <c r="F35" s="132"/>
      <c r="G35" s="492"/>
      <c r="H35" s="126"/>
    </row>
    <row r="36" spans="1:8">
      <c r="B36" s="122"/>
      <c r="C36" s="132"/>
      <c r="D36" s="132"/>
      <c r="E36" s="132"/>
      <c r="F36" s="132"/>
      <c r="G36" s="492"/>
      <c r="H36" s="126"/>
    </row>
    <row r="37" spans="1:8">
      <c r="B37" s="122"/>
      <c r="C37" s="132"/>
      <c r="D37" s="132"/>
      <c r="E37" s="132"/>
      <c r="F37" s="132"/>
      <c r="G37" s="492"/>
      <c r="H37" s="126"/>
    </row>
    <row r="38" spans="1:8">
      <c r="B38" s="122"/>
      <c r="C38" s="132"/>
      <c r="D38" s="132"/>
      <c r="E38" s="132"/>
      <c r="F38" s="132"/>
      <c r="G38" s="492"/>
      <c r="H38" s="126"/>
    </row>
    <row r="39" spans="1:8">
      <c r="C39" s="133"/>
      <c r="D39" s="133"/>
      <c r="E39" s="126"/>
      <c r="F39" s="126"/>
      <c r="G39" s="492"/>
      <c r="H39" s="126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F41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140625" style="96" customWidth="1"/>
    <col min="3" max="3" width="18.5703125" style="96" customWidth="1"/>
    <col min="4" max="4" width="62.5703125" style="96" customWidth="1"/>
    <col min="5" max="5" width="5.42578125" style="95" customWidth="1"/>
    <col min="6" max="6" width="11" style="96" customWidth="1"/>
    <col min="7" max="7" width="7.42578125" style="96" customWidth="1"/>
    <col min="8" max="8" width="9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6">
      <c r="B2" s="1322" t="s">
        <v>0</v>
      </c>
      <c r="C2" s="1322"/>
      <c r="D2" s="1322"/>
    </row>
    <row r="3" spans="1:6">
      <c r="B3" s="1322" t="s">
        <v>207</v>
      </c>
      <c r="C3" s="1322"/>
      <c r="D3" s="1322"/>
    </row>
    <row r="4" spans="1:6">
      <c r="B4" s="1322" t="s">
        <v>208</v>
      </c>
      <c r="C4" s="1322"/>
      <c r="D4" s="1322"/>
    </row>
    <row r="5" spans="1:6">
      <c r="B5" s="1322" t="str">
        <f>"BASE PERIOD / TRUE UP PERIOD - 12/31/"&amp;Automation!$B$3&amp;" PER BOOK"</f>
        <v>BASE PERIOD / TRUE UP PERIOD - 12/31/2023 PER BOOK</v>
      </c>
      <c r="C5" s="1322"/>
      <c r="D5" s="1322"/>
    </row>
    <row r="6" spans="1:6">
      <c r="B6" s="1326" t="s">
        <v>3</v>
      </c>
      <c r="C6" s="1326"/>
      <c r="D6" s="1326"/>
    </row>
    <row r="7" spans="1:6">
      <c r="B7" s="97"/>
      <c r="C7" s="97"/>
      <c r="D7" s="97"/>
    </row>
    <row r="8" spans="1:6">
      <c r="B8" s="1322" t="s">
        <v>286</v>
      </c>
      <c r="C8" s="1322"/>
      <c r="D8" s="1322"/>
    </row>
    <row r="10" spans="1:6">
      <c r="B10" s="451"/>
      <c r="C10" s="953" t="s">
        <v>287</v>
      </c>
      <c r="D10" s="859"/>
      <c r="E10" s="105"/>
    </row>
    <row r="11" spans="1:6">
      <c r="A11" s="105" t="s">
        <v>4</v>
      </c>
      <c r="B11" s="952"/>
      <c r="C11" s="102" t="s">
        <v>288</v>
      </c>
      <c r="D11" s="171"/>
      <c r="E11" s="105" t="s">
        <v>4</v>
      </c>
    </row>
    <row r="12" spans="1:6">
      <c r="A12" s="105" t="s">
        <v>5</v>
      </c>
      <c r="B12" s="992" t="s">
        <v>124</v>
      </c>
      <c r="C12" s="989" t="s">
        <v>176</v>
      </c>
      <c r="D12" s="1035" t="s">
        <v>8</v>
      </c>
      <c r="E12" s="105" t="s">
        <v>5</v>
      </c>
    </row>
    <row r="13" spans="1:6">
      <c r="A13" s="105"/>
      <c r="B13" s="954"/>
      <c r="C13" s="172"/>
      <c r="D13" s="173"/>
      <c r="E13" s="105"/>
    </row>
    <row r="14" spans="1:6">
      <c r="A14" s="105">
        <v>1</v>
      </c>
      <c r="B14" s="955" t="str">
        <f>"Dec-"&amp;RIGHT(Automation!$B$3-1,2)</f>
        <v>Dec-22</v>
      </c>
      <c r="C14" s="804">
        <v>112870.21667000001</v>
      </c>
      <c r="D14" s="458" t="s">
        <v>897</v>
      </c>
      <c r="E14" s="105">
        <f>A14</f>
        <v>1</v>
      </c>
      <c r="F14" s="112"/>
    </row>
    <row r="15" spans="1:6">
      <c r="A15" s="105">
        <f>A14+1</f>
        <v>2</v>
      </c>
      <c r="B15" s="956"/>
      <c r="C15" s="798"/>
      <c r="D15" s="174"/>
      <c r="E15" s="105">
        <f>E14+1</f>
        <v>2</v>
      </c>
    </row>
    <row r="16" spans="1:6">
      <c r="A16" s="105">
        <f t="shared" ref="A16:A20" si="0">A15+1</f>
        <v>3</v>
      </c>
      <c r="B16" s="955" t="str">
        <f>"Dec-"&amp;RIGHT(Automation!$B$3,2)</f>
        <v>Dec-23</v>
      </c>
      <c r="C16" s="803">
        <v>125194.79648999999</v>
      </c>
      <c r="D16" s="458" t="s">
        <v>898</v>
      </c>
      <c r="E16" s="105">
        <f t="shared" ref="E16:E20" si="1">E15+1</f>
        <v>3</v>
      </c>
      <c r="F16" s="112"/>
    </row>
    <row r="17" spans="1:5">
      <c r="A17" s="105">
        <f t="shared" si="0"/>
        <v>4</v>
      </c>
      <c r="B17" s="957"/>
      <c r="C17" s="1047"/>
      <c r="D17" s="1056"/>
      <c r="E17" s="105">
        <f t="shared" si="1"/>
        <v>4</v>
      </c>
    </row>
    <row r="18" spans="1:5">
      <c r="A18" s="105">
        <f t="shared" si="0"/>
        <v>5</v>
      </c>
      <c r="B18" s="451"/>
      <c r="C18" s="172"/>
      <c r="D18" s="173"/>
      <c r="E18" s="105">
        <f t="shared" si="1"/>
        <v>5</v>
      </c>
    </row>
    <row r="19" spans="1:5">
      <c r="A19" s="105">
        <f t="shared" si="0"/>
        <v>6</v>
      </c>
      <c r="B19" s="957" t="s">
        <v>237</v>
      </c>
      <c r="C19" s="175">
        <f>(C14+C16)/2</f>
        <v>119032.50658</v>
      </c>
      <c r="D19" s="176" t="str">
        <f>"Average of Line "&amp;A14&amp;" and Line "&amp;A16</f>
        <v>Average of Line 1 and Line 3</v>
      </c>
      <c r="E19" s="105">
        <f t="shared" si="1"/>
        <v>6</v>
      </c>
    </row>
    <row r="20" spans="1:5">
      <c r="A20" s="105">
        <f t="shared" si="0"/>
        <v>7</v>
      </c>
      <c r="B20" s="1057"/>
      <c r="C20" s="1009"/>
      <c r="D20" s="1041"/>
      <c r="E20" s="105">
        <f t="shared" si="1"/>
        <v>7</v>
      </c>
    </row>
    <row r="21" spans="1:5">
      <c r="A21" s="105"/>
      <c r="B21" s="122"/>
      <c r="C21" s="177"/>
      <c r="D21" s="122"/>
      <c r="E21" s="105"/>
    </row>
    <row r="22" spans="1:5">
      <c r="B22" s="122"/>
      <c r="C22" s="122"/>
      <c r="D22" s="122"/>
      <c r="E22" s="105"/>
    </row>
    <row r="23" spans="1:5">
      <c r="B23" s="122"/>
      <c r="C23" s="122"/>
      <c r="D23" s="122"/>
    </row>
    <row r="24" spans="1:5">
      <c r="B24" s="122"/>
      <c r="C24" s="122"/>
      <c r="D24" s="122"/>
    </row>
    <row r="25" spans="1:5">
      <c r="B25" s="122"/>
      <c r="C25" s="122"/>
      <c r="D25" s="122"/>
    </row>
    <row r="26" spans="1:5">
      <c r="B26" s="122"/>
      <c r="C26" s="122"/>
      <c r="D26" s="122"/>
    </row>
    <row r="27" spans="1:5">
      <c r="B27" s="122"/>
      <c r="C27" s="122"/>
      <c r="D27" s="122"/>
    </row>
    <row r="28" spans="1:5">
      <c r="B28" s="122"/>
      <c r="C28" s="122"/>
      <c r="D28" s="122"/>
    </row>
    <row r="29" spans="1:5">
      <c r="B29" s="122"/>
      <c r="C29" s="122"/>
      <c r="D29" s="122"/>
    </row>
    <row r="30" spans="1:5">
      <c r="B30" s="122"/>
      <c r="C30" s="122"/>
      <c r="D30" s="122"/>
    </row>
    <row r="31" spans="1:5">
      <c r="B31" s="122"/>
      <c r="C31" s="122"/>
      <c r="D31" s="122"/>
    </row>
    <row r="32" spans="1:5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H42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51.140625" style="96" customWidth="1"/>
    <col min="3" max="3" width="25.140625" style="96" customWidth="1"/>
    <col min="4" max="4" width="58" style="96" customWidth="1"/>
    <col min="5" max="5" width="5.140625" style="95" customWidth="1"/>
    <col min="6" max="6" width="25.140625" style="96" customWidth="1"/>
    <col min="7" max="7" width="7.42578125" style="96" customWidth="1"/>
    <col min="8" max="8" width="17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8">
      <c r="B2" s="1322" t="s">
        <v>0</v>
      </c>
      <c r="C2" s="1322"/>
      <c r="D2" s="1322"/>
    </row>
    <row r="3" spans="1:8">
      <c r="B3" s="1322" t="s">
        <v>207</v>
      </c>
      <c r="C3" s="1322"/>
      <c r="D3" s="1322"/>
    </row>
    <row r="4" spans="1:8">
      <c r="B4" s="1322" t="s">
        <v>208</v>
      </c>
      <c r="C4" s="1322"/>
      <c r="D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8">
      <c r="B6" s="1326" t="s">
        <v>3</v>
      </c>
      <c r="C6" s="1326"/>
      <c r="D6" s="1326"/>
    </row>
    <row r="7" spans="1:8">
      <c r="B7" s="97"/>
      <c r="C7" s="97"/>
      <c r="D7" s="97"/>
    </row>
    <row r="8" spans="1:8">
      <c r="B8" s="1322" t="s">
        <v>289</v>
      </c>
      <c r="C8" s="1322"/>
      <c r="D8" s="1322"/>
      <c r="E8" s="105"/>
    </row>
    <row r="9" spans="1:8">
      <c r="A9" s="105"/>
      <c r="E9" s="105"/>
    </row>
    <row r="10" spans="1:8">
      <c r="A10" s="105"/>
      <c r="B10" s="451"/>
      <c r="C10" s="953" t="s">
        <v>287</v>
      </c>
      <c r="D10" s="958"/>
      <c r="E10" s="105"/>
    </row>
    <row r="11" spans="1:8">
      <c r="A11" s="105" t="s">
        <v>4</v>
      </c>
      <c r="B11" s="952"/>
      <c r="C11" s="102" t="s">
        <v>290</v>
      </c>
      <c r="D11" s="104"/>
      <c r="E11" s="105" t="s">
        <v>4</v>
      </c>
    </row>
    <row r="12" spans="1:8">
      <c r="A12" s="105" t="s">
        <v>5</v>
      </c>
      <c r="B12" s="992" t="s">
        <v>124</v>
      </c>
      <c r="C12" s="989" t="s">
        <v>176</v>
      </c>
      <c r="D12" s="989" t="s">
        <v>8</v>
      </c>
      <c r="E12" s="105" t="s">
        <v>5</v>
      </c>
    </row>
    <row r="13" spans="1:8">
      <c r="A13" s="105"/>
      <c r="B13" s="954"/>
      <c r="C13" s="172"/>
      <c r="D13" s="178"/>
      <c r="E13" s="105"/>
    </row>
    <row r="14" spans="1:8">
      <c r="A14" s="105">
        <v>1</v>
      </c>
      <c r="B14" s="955" t="str">
        <f>"Dec-"&amp;RIGHT(Automation!$B$3-1,2)</f>
        <v>Dec-22</v>
      </c>
      <c r="C14" s="804">
        <v>571823.00716999953</v>
      </c>
      <c r="D14" s="143" t="s">
        <v>897</v>
      </c>
      <c r="E14" s="105">
        <f>A14</f>
        <v>1</v>
      </c>
      <c r="F14" s="1182"/>
      <c r="H14" s="1153"/>
    </row>
    <row r="15" spans="1:8">
      <c r="A15" s="105">
        <f>A14+1</f>
        <v>2</v>
      </c>
      <c r="B15" s="956"/>
      <c r="C15" s="798"/>
      <c r="D15" s="798"/>
      <c r="E15" s="105">
        <f>E14+1</f>
        <v>2</v>
      </c>
    </row>
    <row r="16" spans="1:8">
      <c r="A16" s="105">
        <f t="shared" ref="A16:A20" si="0">A15+1</f>
        <v>3</v>
      </c>
      <c r="B16" s="955" t="str">
        <f>"Dec-"&amp;RIGHT(Automation!$B$3,2)</f>
        <v>Dec-23</v>
      </c>
      <c r="C16" s="803">
        <v>614792.31672999891</v>
      </c>
      <c r="D16" s="143" t="s">
        <v>898</v>
      </c>
      <c r="E16" s="105">
        <f t="shared" ref="E16:E20" si="1">E15+1</f>
        <v>3</v>
      </c>
      <c r="F16" s="112"/>
    </row>
    <row r="17" spans="1:6">
      <c r="A17" s="105">
        <f t="shared" si="0"/>
        <v>4</v>
      </c>
      <c r="B17" s="957"/>
      <c r="C17" s="1047"/>
      <c r="D17" s="1047"/>
      <c r="E17" s="105">
        <f t="shared" si="1"/>
        <v>4</v>
      </c>
    </row>
    <row r="18" spans="1:6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7" t="s">
        <v>237</v>
      </c>
      <c r="C19" s="179">
        <f>(C14+C16)/2</f>
        <v>593307.66194999916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7"/>
      <c r="C20" s="1058"/>
      <c r="D20" s="991"/>
      <c r="E20" s="105">
        <f t="shared" si="1"/>
        <v>7</v>
      </c>
    </row>
    <row r="21" spans="1:6">
      <c r="A21" s="105"/>
      <c r="C21" s="208"/>
      <c r="D21" s="141"/>
      <c r="E21" s="105"/>
    </row>
    <row r="22" spans="1:6">
      <c r="A22" s="105"/>
      <c r="C22" s="208"/>
      <c r="D22" s="141"/>
      <c r="E22" s="105"/>
    </row>
    <row r="23" spans="1:6" ht="18.75">
      <c r="A23" s="121"/>
      <c r="B23" s="122"/>
      <c r="C23" s="122"/>
      <c r="D23" s="122"/>
    </row>
    <row r="24" spans="1:6">
      <c r="B24" s="122"/>
      <c r="C24" s="122"/>
      <c r="D24" s="122"/>
    </row>
    <row r="25" spans="1:6">
      <c r="B25" s="122"/>
      <c r="C25" s="122"/>
      <c r="D25" s="122"/>
      <c r="F25" s="170"/>
    </row>
    <row r="26" spans="1:6">
      <c r="B26" s="122"/>
      <c r="C26" s="122"/>
      <c r="D26" s="122"/>
    </row>
    <row r="27" spans="1:6">
      <c r="B27" s="122"/>
      <c r="C27" s="122"/>
      <c r="D27" s="122"/>
    </row>
    <row r="28" spans="1:6">
      <c r="B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>
      <c r="B35" s="122"/>
      <c r="C35" s="122"/>
      <c r="D35" s="122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  <row r="42" spans="1:5" s="122" customFormat="1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8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>
      <selection activeCell="L27" sqref="L27"/>
    </sheetView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5.140625" style="96" bestFit="1" customWidth="1"/>
    <col min="13" max="16384" width="9.140625" style="96"/>
  </cols>
  <sheetData>
    <row r="2" spans="1:7">
      <c r="B2" s="1322" t="s">
        <v>0</v>
      </c>
      <c r="C2" s="1322"/>
      <c r="D2" s="1322"/>
      <c r="E2" s="1322"/>
    </row>
    <row r="3" spans="1:7">
      <c r="B3" s="1322" t="s">
        <v>207</v>
      </c>
      <c r="C3" s="1322"/>
      <c r="D3" s="1322"/>
      <c r="E3" s="1322"/>
    </row>
    <row r="4" spans="1:7">
      <c r="B4" s="1322" t="s">
        <v>208</v>
      </c>
      <c r="C4" s="1322"/>
      <c r="D4" s="1322"/>
      <c r="E4" s="1322"/>
    </row>
    <row r="5" spans="1:7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G5"/>
    </row>
    <row r="6" spans="1:7">
      <c r="B6" s="1326" t="s">
        <v>3</v>
      </c>
      <c r="C6" s="1326"/>
      <c r="D6" s="1326"/>
      <c r="E6" s="1326"/>
    </row>
    <row r="7" spans="1:7">
      <c r="B7" s="97"/>
      <c r="C7" s="97"/>
      <c r="D7" s="97"/>
      <c r="E7" s="97"/>
    </row>
    <row r="8" spans="1:7">
      <c r="B8" s="1322" t="s">
        <v>291</v>
      </c>
      <c r="C8" s="1322"/>
      <c r="D8" s="1322"/>
      <c r="E8" s="1322"/>
      <c r="F8" s="105"/>
    </row>
    <row r="9" spans="1:7">
      <c r="A9" s="105"/>
      <c r="F9" s="105"/>
    </row>
    <row r="10" spans="1:7">
      <c r="A10" s="105" t="s">
        <v>4</v>
      </c>
      <c r="B10" s="449"/>
      <c r="C10" s="449"/>
      <c r="D10" s="450"/>
      <c r="E10" s="953"/>
      <c r="F10" s="105" t="s">
        <v>4</v>
      </c>
    </row>
    <row r="11" spans="1:7">
      <c r="A11" s="105" t="s">
        <v>5</v>
      </c>
      <c r="B11" s="992" t="s">
        <v>124</v>
      </c>
      <c r="C11" s="992" t="s">
        <v>259</v>
      </c>
      <c r="D11" s="992" t="s">
        <v>7</v>
      </c>
      <c r="E11" s="989" t="s">
        <v>8</v>
      </c>
      <c r="F11" s="105" t="s">
        <v>5</v>
      </c>
    </row>
    <row r="12" spans="1:7">
      <c r="A12" s="105"/>
      <c r="B12" s="959"/>
      <c r="C12" s="959"/>
      <c r="D12" s="144"/>
      <c r="E12" s="960"/>
      <c r="F12" s="105"/>
    </row>
    <row r="13" spans="1:7">
      <c r="A13" s="105">
        <v>1</v>
      </c>
      <c r="B13" s="955" t="str">
        <f>"Dec-"&amp;RIGHT(Automation!$B$3-1,2)</f>
        <v>Dec-22</v>
      </c>
      <c r="C13" s="955" t="s">
        <v>292</v>
      </c>
      <c r="D13" s="796">
        <v>2126037.125</v>
      </c>
      <c r="E13" s="796" t="s">
        <v>983</v>
      </c>
      <c r="F13" s="105">
        <f>A13</f>
        <v>1</v>
      </c>
    </row>
    <row r="14" spans="1:7">
      <c r="A14" s="105">
        <f>A13+1</f>
        <v>2</v>
      </c>
      <c r="B14" s="955"/>
      <c r="C14" s="955" t="s">
        <v>293</v>
      </c>
      <c r="D14" s="993">
        <v>0.73170000000000002</v>
      </c>
      <c r="E14" s="459" t="s">
        <v>985</v>
      </c>
      <c r="F14" s="105">
        <f>F13+1</f>
        <v>2</v>
      </c>
    </row>
    <row r="15" spans="1:7">
      <c r="A15" s="105">
        <f t="shared" ref="A15:A23" si="0">A14+1</f>
        <v>3</v>
      </c>
      <c r="B15" s="955"/>
      <c r="C15" s="955" t="s">
        <v>294</v>
      </c>
      <c r="D15" s="796">
        <f>D13*D14</f>
        <v>1555621.3643625001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>
      <c r="A16" s="105">
        <f t="shared" si="0"/>
        <v>4</v>
      </c>
      <c r="B16" s="955"/>
      <c r="C16" s="955"/>
      <c r="D16" s="181"/>
      <c r="E16" s="143"/>
      <c r="F16" s="105">
        <f t="shared" si="1"/>
        <v>4</v>
      </c>
    </row>
    <row r="17" spans="1:12">
      <c r="A17" s="105">
        <f t="shared" si="0"/>
        <v>5</v>
      </c>
      <c r="B17" s="955" t="str">
        <f>"Dec-"&amp;RIGHT(Automation!$B$3,2)</f>
        <v>Dec-23</v>
      </c>
      <c r="C17" s="955" t="s">
        <v>292</v>
      </c>
      <c r="D17" s="796">
        <v>2451965.4819999998</v>
      </c>
      <c r="E17" s="796" t="s">
        <v>984</v>
      </c>
      <c r="F17" s="105">
        <f t="shared" si="1"/>
        <v>5</v>
      </c>
    </row>
    <row r="18" spans="1:12">
      <c r="A18" s="105">
        <f t="shared" si="0"/>
        <v>6</v>
      </c>
      <c r="B18" s="955"/>
      <c r="C18" s="955" t="s">
        <v>293</v>
      </c>
      <c r="D18" s="993">
        <v>0.73899999999999999</v>
      </c>
      <c r="E18" s="459" t="s">
        <v>985</v>
      </c>
      <c r="F18" s="105">
        <f t="shared" si="1"/>
        <v>6</v>
      </c>
      <c r="G18" s="342"/>
      <c r="L18" s="201"/>
    </row>
    <row r="19" spans="1:12">
      <c r="A19" s="105">
        <f t="shared" si="0"/>
        <v>7</v>
      </c>
      <c r="B19" s="955"/>
      <c r="C19" s="955" t="s">
        <v>294</v>
      </c>
      <c r="D19" s="796">
        <f>D17*D18</f>
        <v>1812002.4911979998</v>
      </c>
      <c r="E19" s="180" t="str">
        <f>"Line "&amp;A17&amp;" x Line "&amp;A18</f>
        <v>Line 5 x Line 6</v>
      </c>
      <c r="F19" s="105">
        <f t="shared" si="1"/>
        <v>7</v>
      </c>
      <c r="L19" s="201"/>
    </row>
    <row r="20" spans="1:12">
      <c r="A20" s="105">
        <f t="shared" si="0"/>
        <v>8</v>
      </c>
      <c r="B20" s="994"/>
      <c r="C20" s="992"/>
      <c r="D20" s="1059"/>
      <c r="E20" s="995"/>
      <c r="F20" s="105">
        <f t="shared" si="1"/>
        <v>8</v>
      </c>
      <c r="L20" s="201"/>
    </row>
    <row r="21" spans="1:12">
      <c r="A21" s="105">
        <f t="shared" si="0"/>
        <v>9</v>
      </c>
      <c r="B21" s="451"/>
      <c r="D21" s="134"/>
      <c r="E21" s="116"/>
      <c r="F21" s="105">
        <f t="shared" si="1"/>
        <v>9</v>
      </c>
    </row>
    <row r="22" spans="1:12">
      <c r="A22" s="105">
        <f t="shared" si="0"/>
        <v>10</v>
      </c>
      <c r="B22" s="957" t="s">
        <v>237</v>
      </c>
      <c r="D22" s="175">
        <f>(D15+D19)/2</f>
        <v>1683811.9277802501</v>
      </c>
      <c r="E22" s="144" t="str">
        <f>"Average of Line "&amp;A15&amp;" and Line "&amp;A19</f>
        <v>Average of Line 3 and Line 7</v>
      </c>
      <c r="F22" s="105">
        <f t="shared" si="1"/>
        <v>10</v>
      </c>
      <c r="L22" s="201"/>
    </row>
    <row r="23" spans="1:12">
      <c r="A23" s="105">
        <f t="shared" si="0"/>
        <v>11</v>
      </c>
      <c r="B23" s="1057"/>
      <c r="C23" s="860"/>
      <c r="D23" s="1009"/>
      <c r="E23" s="1047"/>
      <c r="F23" s="105">
        <f t="shared" si="1"/>
        <v>11</v>
      </c>
    </row>
    <row r="24" spans="1:12">
      <c r="A24" s="105"/>
      <c r="B24" s="122"/>
      <c r="C24" s="122"/>
      <c r="D24" s="122"/>
      <c r="E24" s="122"/>
      <c r="F24" s="105"/>
    </row>
    <row r="25" spans="1:12">
      <c r="A25" s="105"/>
      <c r="B25" s="122"/>
      <c r="C25" s="122"/>
      <c r="D25" s="122"/>
      <c r="E25" s="122"/>
    </row>
    <row r="26" spans="1:12">
      <c r="A26" s="105"/>
      <c r="B26" s="122"/>
      <c r="C26" s="122"/>
      <c r="D26" s="122"/>
      <c r="E26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0"/>
  <sheetViews>
    <sheetView zoomScale="80" zoomScaleNormal="80" zoomScalePageLayoutView="80" workbookViewId="0"/>
  </sheetViews>
  <sheetFormatPr defaultColWidth="8.85546875" defaultRowHeight="15.75"/>
  <cols>
    <col min="1" max="1" width="5.42578125" style="105" bestFit="1" customWidth="1"/>
    <col min="2" max="2" width="67.5703125" style="122" customWidth="1"/>
    <col min="3" max="3" width="25.42578125" style="105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16.85546875" style="122" customWidth="1"/>
    <col min="10" max="10" width="1.5703125" style="122" customWidth="1"/>
    <col min="11" max="11" width="34.5703125" style="122" customWidth="1"/>
    <col min="12" max="12" width="5.42578125" style="122" bestFit="1" customWidth="1"/>
    <col min="13" max="13" width="8.85546875" style="122"/>
    <col min="14" max="14" width="33.42578125" style="122" customWidth="1"/>
    <col min="15" max="16384" width="8.85546875" style="122"/>
  </cols>
  <sheetData>
    <row r="1" spans="1:14">
      <c r="H1" s="105"/>
      <c r="I1" s="105"/>
      <c r="J1" s="105"/>
      <c r="K1" s="105"/>
      <c r="L1" s="105"/>
    </row>
    <row r="2" spans="1:14"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05"/>
    </row>
    <row r="3" spans="1:14">
      <c r="B3" s="1322" t="s">
        <v>295</v>
      </c>
      <c r="C3" s="1322"/>
      <c r="D3" s="1322"/>
      <c r="E3" s="1322"/>
      <c r="F3" s="1322"/>
      <c r="G3" s="1322"/>
      <c r="H3" s="1322"/>
      <c r="I3" s="1322"/>
      <c r="J3" s="1322"/>
      <c r="K3" s="1322"/>
      <c r="L3" s="105"/>
    </row>
    <row r="4" spans="1:14">
      <c r="B4" s="1322" t="s">
        <v>296</v>
      </c>
      <c r="C4" s="1322"/>
      <c r="D4" s="1322"/>
      <c r="E4" s="1322"/>
      <c r="F4" s="1322"/>
      <c r="G4" s="1322"/>
      <c r="H4" s="1322"/>
      <c r="I4" s="1322"/>
      <c r="J4" s="1322"/>
      <c r="K4" s="1322"/>
      <c r="L4" s="105"/>
    </row>
    <row r="5" spans="1:14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324"/>
      <c r="I5" s="1324"/>
      <c r="J5" s="1324"/>
      <c r="K5" s="1324"/>
      <c r="L5" s="105"/>
      <c r="N5" s="112"/>
    </row>
    <row r="6" spans="1:14">
      <c r="B6" s="1326" t="s">
        <v>3</v>
      </c>
      <c r="C6" s="1323"/>
      <c r="D6" s="1323"/>
      <c r="E6" s="1323"/>
      <c r="F6" s="1323"/>
      <c r="G6" s="1323"/>
      <c r="H6" s="1323"/>
      <c r="I6" s="1323"/>
      <c r="J6" s="1323"/>
      <c r="K6" s="1323"/>
      <c r="L6" s="105"/>
      <c r="N6" s="353"/>
    </row>
    <row r="7" spans="1:14">
      <c r="B7" s="105"/>
      <c r="D7" s="105"/>
      <c r="E7" s="105"/>
      <c r="F7" s="105"/>
      <c r="G7" s="105"/>
      <c r="H7" s="95"/>
      <c r="I7" s="95"/>
      <c r="J7" s="95"/>
      <c r="K7" s="105"/>
      <c r="L7" s="105"/>
    </row>
    <row r="8" spans="1:14">
      <c r="A8" s="105" t="s">
        <v>4</v>
      </c>
      <c r="B8" s="95"/>
      <c r="C8" s="211" t="s">
        <v>187</v>
      </c>
      <c r="D8" s="95"/>
      <c r="E8" s="317" t="s">
        <v>77</v>
      </c>
      <c r="F8" s="105"/>
      <c r="G8" s="317" t="s">
        <v>78</v>
      </c>
      <c r="H8" s="105"/>
      <c r="I8" s="317" t="s">
        <v>188</v>
      </c>
      <c r="J8" s="95"/>
      <c r="K8" s="105"/>
      <c r="L8" s="105" t="s">
        <v>4</v>
      </c>
    </row>
    <row r="9" spans="1:14">
      <c r="A9" s="105" t="s">
        <v>5</v>
      </c>
      <c r="B9" s="95"/>
      <c r="C9" s="848" t="s">
        <v>189</v>
      </c>
      <c r="D9" s="95"/>
      <c r="E9" s="861" t="str">
        <f>'Stmt AD'!E9</f>
        <v>31-Dec-22</v>
      </c>
      <c r="F9" s="95"/>
      <c r="G9" s="861" t="str">
        <f>'Stmt AD'!G9</f>
        <v>31-Dec-23</v>
      </c>
      <c r="H9" s="95"/>
      <c r="I9" s="851" t="s">
        <v>190</v>
      </c>
      <c r="J9" s="95"/>
      <c r="K9" s="852" t="s">
        <v>8</v>
      </c>
      <c r="L9" s="105" t="s">
        <v>5</v>
      </c>
      <c r="N9" s="170"/>
    </row>
    <row r="10" spans="1:14">
      <c r="B10" s="105"/>
      <c r="D10" s="105"/>
      <c r="E10" s="105"/>
      <c r="F10" s="105"/>
      <c r="G10" s="105"/>
      <c r="H10" s="105"/>
      <c r="I10" s="105"/>
      <c r="J10" s="105"/>
      <c r="K10" s="105"/>
      <c r="L10" s="105"/>
    </row>
    <row r="11" spans="1:14" ht="18.75">
      <c r="A11" s="105">
        <v>1</v>
      </c>
      <c r="B11" s="16" t="s">
        <v>297</v>
      </c>
      <c r="D11" s="105"/>
      <c r="E11" s="354"/>
      <c r="F11" s="283"/>
      <c r="G11" s="354"/>
      <c r="H11" s="355"/>
      <c r="I11" s="356">
        <f>'AE-1'!E36</f>
        <v>1968180.9899201724</v>
      </c>
      <c r="J11" s="286"/>
      <c r="K11" s="105" t="str">
        <f>"AE-1; Line "&amp;'AE-1'!A36</f>
        <v>AE-1; Line 23</v>
      </c>
      <c r="L11" s="105">
        <f>A11</f>
        <v>1</v>
      </c>
      <c r="N11" s="1224"/>
    </row>
    <row r="12" spans="1:14">
      <c r="A12" s="105">
        <f>A11+1</f>
        <v>2</v>
      </c>
      <c r="B12" s="16"/>
      <c r="E12" s="276"/>
      <c r="G12" s="276"/>
      <c r="H12" s="289"/>
      <c r="I12" s="276"/>
      <c r="J12" s="289"/>
      <c r="K12" s="357"/>
      <c r="L12" s="105">
        <f>L11+1</f>
        <v>2</v>
      </c>
    </row>
    <row r="13" spans="1:14" ht="18.75">
      <c r="A13" s="105">
        <f t="shared" ref="A13:A29" si="0">+A12+1</f>
        <v>3</v>
      </c>
      <c r="B13" s="16" t="s">
        <v>884</v>
      </c>
      <c r="E13" s="358">
        <f>'AE-2'!C14</f>
        <v>69951.332410000017</v>
      </c>
      <c r="F13" s="359"/>
      <c r="G13" s="358">
        <f>'AE-2'!C16</f>
        <v>76610.14694999998</v>
      </c>
      <c r="H13" s="286"/>
      <c r="I13" s="294">
        <f>(E13+G13)/2</f>
        <v>73280.739679999999</v>
      </c>
      <c r="J13" s="286"/>
      <c r="K13" s="105" t="str">
        <f>"AE-2; Line "&amp;'AE-2'!A19</f>
        <v>AE-2; Line 6</v>
      </c>
      <c r="L13" s="105">
        <f t="shared" ref="L13:L29" si="1">+L12+1</f>
        <v>3</v>
      </c>
    </row>
    <row r="14" spans="1:14">
      <c r="A14" s="105">
        <f t="shared" si="0"/>
        <v>4</v>
      </c>
      <c r="B14" s="16"/>
      <c r="E14" s="276"/>
      <c r="G14" s="276"/>
      <c r="H14" s="289"/>
      <c r="I14" s="294"/>
      <c r="J14" s="289"/>
      <c r="K14" s="281"/>
      <c r="L14" s="105">
        <f t="shared" si="1"/>
        <v>4</v>
      </c>
    </row>
    <row r="15" spans="1:14" ht="18.75">
      <c r="A15" s="105">
        <f t="shared" si="0"/>
        <v>5</v>
      </c>
      <c r="B15" s="16" t="s">
        <v>885</v>
      </c>
      <c r="E15" s="319">
        <f>'AE-3'!C14</f>
        <v>243049.82983647494</v>
      </c>
      <c r="G15" s="319">
        <f>'AE-3'!C16</f>
        <v>268071.91264152038</v>
      </c>
      <c r="H15" s="360"/>
      <c r="I15" s="294">
        <f>(E15+G15)/2</f>
        <v>255560.87123899767</v>
      </c>
      <c r="J15" s="289"/>
      <c r="K15" s="105" t="str">
        <f>"AE-3; Line "&amp;'AE-3'!A19</f>
        <v>AE-3; Line 6</v>
      </c>
      <c r="L15" s="105">
        <f t="shared" si="1"/>
        <v>5</v>
      </c>
    </row>
    <row r="16" spans="1:14">
      <c r="A16" s="105">
        <f t="shared" si="0"/>
        <v>6</v>
      </c>
      <c r="B16" s="16"/>
      <c r="E16" s="294"/>
      <c r="G16" s="294"/>
      <c r="H16" s="289"/>
      <c r="I16" s="295"/>
      <c r="J16" s="289"/>
      <c r="K16" s="281"/>
      <c r="L16" s="105">
        <f t="shared" si="1"/>
        <v>6</v>
      </c>
    </row>
    <row r="17" spans="1:14" ht="18.75">
      <c r="A17" s="105">
        <f t="shared" si="0"/>
        <v>7</v>
      </c>
      <c r="B17" s="16" t="s">
        <v>298</v>
      </c>
      <c r="E17" s="319">
        <f>'AE-4'!D15</f>
        <v>646344.7064883</v>
      </c>
      <c r="G17" s="319">
        <f>'AE-4'!D19</f>
        <v>756371.15274399996</v>
      </c>
      <c r="H17" s="360"/>
      <c r="I17" s="294">
        <f>(E17+G17)/2</f>
        <v>701357.92961614998</v>
      </c>
      <c r="J17" s="289"/>
      <c r="K17" s="105" t="str">
        <f>"AE-4; Line "&amp;'AE-4'!A22</f>
        <v>AE-4; Line 10</v>
      </c>
      <c r="L17" s="105">
        <f t="shared" si="1"/>
        <v>7</v>
      </c>
    </row>
    <row r="18" spans="1:14">
      <c r="A18" s="105">
        <f t="shared" si="0"/>
        <v>8</v>
      </c>
      <c r="B18" s="16"/>
      <c r="E18" s="276"/>
      <c r="G18" s="276"/>
      <c r="H18" s="289"/>
      <c r="I18" s="276"/>
      <c r="J18" s="289"/>
      <c r="K18" s="288"/>
      <c r="L18" s="105">
        <f t="shared" si="1"/>
        <v>8</v>
      </c>
    </row>
    <row r="19" spans="1:14">
      <c r="A19" s="105">
        <f t="shared" si="0"/>
        <v>9</v>
      </c>
      <c r="B19" s="16" t="s">
        <v>196</v>
      </c>
      <c r="E19" s="290"/>
      <c r="G19" s="290"/>
      <c r="H19" s="291"/>
      <c r="I19" s="862">
        <f>'Stmt AI'!E27</f>
        <v>0.10651884038745672</v>
      </c>
      <c r="J19" s="291"/>
      <c r="K19" s="281" t="str">
        <f>"Statement AI; Line "&amp;'Stmt AI'!A27</f>
        <v>Statement AI; Line 17</v>
      </c>
      <c r="L19" s="105">
        <f t="shared" si="1"/>
        <v>9</v>
      </c>
      <c r="N19" s="170"/>
    </row>
    <row r="20" spans="1:14">
      <c r="A20" s="105">
        <f t="shared" si="0"/>
        <v>10</v>
      </c>
      <c r="B20" s="16"/>
      <c r="E20" s="276"/>
      <c r="G20" s="276"/>
      <c r="H20" s="289"/>
      <c r="I20" s="313"/>
      <c r="J20" s="289"/>
      <c r="K20" s="288"/>
      <c r="L20" s="105">
        <f t="shared" si="1"/>
        <v>10</v>
      </c>
    </row>
    <row r="21" spans="1:14">
      <c r="A21" s="105">
        <f t="shared" si="0"/>
        <v>11</v>
      </c>
      <c r="B21" s="16" t="s">
        <v>299</v>
      </c>
      <c r="E21" s="276"/>
      <c r="G21" s="276"/>
      <c r="H21" s="289"/>
      <c r="I21" s="361">
        <f>I13*I19</f>
        <v>7805.7794134486867</v>
      </c>
      <c r="J21" s="286"/>
      <c r="K21" s="288" t="str">
        <f>"Line "&amp;A13&amp;" x Line "&amp;A19</f>
        <v>Line 3 x Line 9</v>
      </c>
      <c r="L21" s="105">
        <f t="shared" si="1"/>
        <v>11</v>
      </c>
    </row>
    <row r="22" spans="1:14">
      <c r="A22" s="105">
        <f t="shared" si="0"/>
        <v>12</v>
      </c>
      <c r="B22" s="16"/>
      <c r="E22" s="276"/>
      <c r="G22" s="276"/>
      <c r="H22" s="289"/>
      <c r="I22" s="313"/>
      <c r="J22" s="289"/>
      <c r="K22" s="288"/>
      <c r="L22" s="105">
        <f t="shared" si="1"/>
        <v>12</v>
      </c>
    </row>
    <row r="23" spans="1:14">
      <c r="A23" s="105">
        <f t="shared" si="0"/>
        <v>13</v>
      </c>
      <c r="B23" s="16" t="s">
        <v>300</v>
      </c>
      <c r="E23" s="294"/>
      <c r="F23" s="160"/>
      <c r="G23" s="294"/>
      <c r="H23" s="362"/>
      <c r="I23" s="363">
        <f>I15*I19</f>
        <v>27222.047652786172</v>
      </c>
      <c r="J23" s="289"/>
      <c r="K23" s="288" t="str">
        <f>"Line "&amp;A15&amp;" x Line "&amp;A19</f>
        <v>Line 5 x Line 9</v>
      </c>
      <c r="L23" s="105">
        <f t="shared" si="1"/>
        <v>13</v>
      </c>
    </row>
    <row r="24" spans="1:14">
      <c r="A24" s="105">
        <f t="shared" si="0"/>
        <v>14</v>
      </c>
      <c r="B24" s="16"/>
      <c r="E24" s="294"/>
      <c r="F24" s="160"/>
      <c r="G24" s="294"/>
      <c r="H24" s="360"/>
      <c r="I24" s="321"/>
      <c r="J24" s="289"/>
      <c r="K24" s="288"/>
      <c r="L24" s="105">
        <f t="shared" si="1"/>
        <v>14</v>
      </c>
    </row>
    <row r="25" spans="1:14">
      <c r="A25" s="105">
        <f t="shared" si="0"/>
        <v>15</v>
      </c>
      <c r="B25" s="16" t="s">
        <v>301</v>
      </c>
      <c r="E25" s="363"/>
      <c r="F25" s="160"/>
      <c r="G25" s="363"/>
      <c r="H25" s="360"/>
      <c r="I25" s="863">
        <f>I17*I19</f>
        <v>74707.833359259792</v>
      </c>
      <c r="J25" s="289"/>
      <c r="K25" s="288" t="str">
        <f>"Line "&amp;A17&amp;" x Line "&amp;A19</f>
        <v>Line 7 x Line 9</v>
      </c>
      <c r="L25" s="105">
        <f t="shared" si="1"/>
        <v>15</v>
      </c>
    </row>
    <row r="26" spans="1:14">
      <c r="A26" s="105">
        <f t="shared" si="0"/>
        <v>16</v>
      </c>
      <c r="B26" s="16"/>
      <c r="E26" s="363"/>
      <c r="F26" s="160"/>
      <c r="G26" s="363"/>
      <c r="H26" s="360"/>
      <c r="I26" s="321"/>
      <c r="J26" s="289"/>
      <c r="K26" s="288"/>
      <c r="L26" s="105">
        <f t="shared" si="1"/>
        <v>16</v>
      </c>
    </row>
    <row r="27" spans="1:14" ht="16.5" thickBot="1">
      <c r="A27" s="105">
        <f t="shared" si="0"/>
        <v>17</v>
      </c>
      <c r="B27" s="16" t="s">
        <v>302</v>
      </c>
      <c r="E27" s="292"/>
      <c r="F27" s="160"/>
      <c r="G27" s="292"/>
      <c r="H27" s="360"/>
      <c r="I27" s="293">
        <f>I11+I21+I23+I25</f>
        <v>2077916.650345667</v>
      </c>
      <c r="J27" s="286"/>
      <c r="K27" s="288" t="str">
        <f>"Line "&amp;A11&amp;" + (Sum Lines "&amp;A21&amp;" thru "&amp;A25&amp;")"</f>
        <v>Line 1 + (Sum Lines 11 thru 15)</v>
      </c>
      <c r="L27" s="105">
        <f t="shared" si="1"/>
        <v>17</v>
      </c>
    </row>
    <row r="28" spans="1:14" ht="16.5" thickTop="1">
      <c r="A28" s="105">
        <f t="shared" si="0"/>
        <v>18</v>
      </c>
      <c r="B28" s="16"/>
      <c r="E28" s="292"/>
      <c r="F28" s="160"/>
      <c r="G28" s="292"/>
      <c r="H28" s="360"/>
      <c r="I28" s="292"/>
      <c r="J28" s="286"/>
      <c r="K28" s="288"/>
      <c r="L28" s="105">
        <f t="shared" si="1"/>
        <v>18</v>
      </c>
    </row>
    <row r="29" spans="1:14" ht="19.5" thickBot="1">
      <c r="A29" s="105">
        <f t="shared" si="0"/>
        <v>19</v>
      </c>
      <c r="B29" s="16" t="s">
        <v>303</v>
      </c>
      <c r="E29" s="292"/>
      <c r="F29" s="160"/>
      <c r="G29" s="292"/>
      <c r="H29" s="360"/>
      <c r="I29" s="756">
        <v>0</v>
      </c>
      <c r="J29" s="105"/>
      <c r="K29" s="105" t="s">
        <v>304</v>
      </c>
      <c r="L29" s="105">
        <f t="shared" si="1"/>
        <v>19</v>
      </c>
    </row>
    <row r="30" spans="1:14" ht="16.5" thickTop="1">
      <c r="B30" s="16"/>
      <c r="G30" s="285"/>
      <c r="H30" s="289"/>
      <c r="I30" s="289"/>
      <c r="J30" s="289"/>
      <c r="K30" s="288"/>
      <c r="L30" s="105"/>
    </row>
    <row r="32" spans="1:14" ht="18.75">
      <c r="A32" s="2">
        <v>1</v>
      </c>
      <c r="B32" s="122" t="s">
        <v>305</v>
      </c>
    </row>
    <row r="33" spans="1:14" ht="18.75">
      <c r="A33" s="1">
        <v>2</v>
      </c>
      <c r="B33" s="16" t="s">
        <v>306</v>
      </c>
    </row>
    <row r="34" spans="1:14" ht="18.75">
      <c r="A34" s="1">
        <v>3</v>
      </c>
      <c r="B34" s="122" t="s">
        <v>307</v>
      </c>
    </row>
    <row r="35" spans="1:14" ht="18.75">
      <c r="A35" s="1">
        <v>4</v>
      </c>
      <c r="B35" s="122" t="s">
        <v>205</v>
      </c>
    </row>
    <row r="36" spans="1:14" ht="18.75">
      <c r="A36" s="1"/>
      <c r="N36" s="170"/>
    </row>
    <row r="38" spans="1:14" ht="18.75">
      <c r="A38" s="1"/>
    </row>
    <row r="40" spans="1:14">
      <c r="N40" s="170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19" orientation="portrait" r:id="rId1"/>
  <headerFooter scaleWithDoc="0">
    <oddFooter>&amp;C&amp;"Times New Roman,Regular"&amp;10AE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49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42578125" style="100" customWidth="1"/>
    <col min="5" max="5" width="18.5703125" style="96" customWidth="1"/>
    <col min="6" max="6" width="69.5703125" style="96" bestFit="1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308</v>
      </c>
      <c r="C3" s="1322"/>
      <c r="D3" s="1322"/>
      <c r="E3" s="1322"/>
      <c r="F3" s="1322"/>
    </row>
    <row r="4" spans="1:8">
      <c r="B4" s="1322" t="s">
        <v>309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98"/>
      <c r="E7" s="97"/>
      <c r="F7" s="97"/>
    </row>
    <row r="8" spans="1:8">
      <c r="B8" s="1322" t="s">
        <v>238</v>
      </c>
      <c r="C8" s="1322"/>
      <c r="D8" s="1322"/>
      <c r="E8" s="1322"/>
      <c r="F8" s="1322"/>
    </row>
    <row r="10" spans="1:8">
      <c r="A10" s="105"/>
      <c r="B10" s="943"/>
      <c r="C10" s="740" t="s">
        <v>80</v>
      </c>
      <c r="D10" s="944"/>
      <c r="E10" s="740"/>
      <c r="F10" s="944"/>
    </row>
    <row r="11" spans="1:8">
      <c r="A11" s="105"/>
      <c r="B11" s="102"/>
      <c r="C11" s="95" t="s">
        <v>239</v>
      </c>
      <c r="D11" s="102"/>
      <c r="E11" s="107" t="s">
        <v>239</v>
      </c>
      <c r="F11" s="102"/>
    </row>
    <row r="12" spans="1:8">
      <c r="A12" s="105" t="s">
        <v>4</v>
      </c>
      <c r="B12" s="106"/>
      <c r="C12" s="95" t="s">
        <v>310</v>
      </c>
      <c r="D12" s="104"/>
      <c r="E12" s="107" t="s">
        <v>310</v>
      </c>
      <c r="F12" s="104"/>
      <c r="G12" s="105" t="s">
        <v>4</v>
      </c>
    </row>
    <row r="13" spans="1:8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8">
      <c r="A14" s="105">
        <v>1</v>
      </c>
      <c r="B14" s="108" t="str">
        <f>"Dec-"&amp;RIGHT(Automation!$B$3-1,2)</f>
        <v>Dec-22</v>
      </c>
      <c r="C14" s="182">
        <v>1861233.6247662578</v>
      </c>
      <c r="D14" s="143" t="s">
        <v>214</v>
      </c>
      <c r="E14" s="182">
        <v>1830611.7677737514</v>
      </c>
      <c r="F14" s="143" t="str">
        <f>Automation!B3-1&amp;" Form 1; Page 200-201; Footnote Data (b)"</f>
        <v>2022 Form 1; Page 200-201; Footnote Data (b)</v>
      </c>
      <c r="G14" s="105">
        <f>A14</f>
        <v>1</v>
      </c>
      <c r="H14" s="112"/>
    </row>
    <row r="15" spans="1:8">
      <c r="A15" s="105">
        <f>A14+1</f>
        <v>2</v>
      </c>
      <c r="B15" s="108" t="str">
        <f>"Jan-"&amp;RIGHT(Automation!$B$3,2)</f>
        <v>Jan-23</v>
      </c>
      <c r="C15" s="135">
        <v>1880070.1156242921</v>
      </c>
      <c r="D15" s="146"/>
      <c r="E15" s="183">
        <v>1849307.4877329699</v>
      </c>
      <c r="F15" s="146"/>
      <c r="G15" s="105">
        <f>G14+1</f>
        <v>2</v>
      </c>
    </row>
    <row r="16" spans="1:8">
      <c r="A16" s="105">
        <f t="shared" ref="A16:A36" si="0">A15+1</f>
        <v>3</v>
      </c>
      <c r="B16" s="108" t="s">
        <v>215</v>
      </c>
      <c r="C16" s="135">
        <v>1897657.6080493645</v>
      </c>
      <c r="D16" s="146"/>
      <c r="E16" s="183">
        <v>1866630.5275884364</v>
      </c>
      <c r="F16" s="146"/>
      <c r="G16" s="105">
        <f t="shared" ref="G16:G36" si="1">G15+1</f>
        <v>3</v>
      </c>
    </row>
    <row r="17" spans="1:8">
      <c r="A17" s="105">
        <f t="shared" si="0"/>
        <v>4</v>
      </c>
      <c r="B17" s="108" t="s">
        <v>216</v>
      </c>
      <c r="C17" s="135">
        <v>1912270.9467883788</v>
      </c>
      <c r="D17" s="146"/>
      <c r="E17" s="183">
        <v>1881004.6130657229</v>
      </c>
      <c r="F17" s="146"/>
      <c r="G17" s="105">
        <f t="shared" si="1"/>
        <v>4</v>
      </c>
    </row>
    <row r="18" spans="1:8">
      <c r="A18" s="105">
        <f t="shared" si="0"/>
        <v>5</v>
      </c>
      <c r="B18" s="108" t="s">
        <v>217</v>
      </c>
      <c r="C18" s="135">
        <v>1931064.6400921703</v>
      </c>
      <c r="D18" s="146"/>
      <c r="E18" s="183">
        <v>1899503.8567874092</v>
      </c>
      <c r="F18" s="146"/>
      <c r="G18" s="105">
        <f t="shared" si="1"/>
        <v>5</v>
      </c>
      <c r="H18" s="184"/>
    </row>
    <row r="19" spans="1:8">
      <c r="A19" s="105">
        <f t="shared" si="0"/>
        <v>6</v>
      </c>
      <c r="B19" s="108" t="s">
        <v>161</v>
      </c>
      <c r="C19" s="135">
        <v>1949077.9904054096</v>
      </c>
      <c r="D19" s="146"/>
      <c r="E19" s="183">
        <v>1917253.2237507466</v>
      </c>
      <c r="F19" s="146"/>
      <c r="G19" s="105">
        <f t="shared" si="1"/>
        <v>6</v>
      </c>
    </row>
    <row r="20" spans="1:8">
      <c r="A20" s="105">
        <f>A19+1</f>
        <v>7</v>
      </c>
      <c r="B20" s="108" t="s">
        <v>218</v>
      </c>
      <c r="C20" s="135">
        <v>1966905.0596562906</v>
      </c>
      <c r="D20" s="146"/>
      <c r="E20" s="183">
        <v>1934840.6500765169</v>
      </c>
      <c r="F20" s="146"/>
      <c r="G20" s="105">
        <f>G19+1</f>
        <v>7</v>
      </c>
    </row>
    <row r="21" spans="1:8">
      <c r="A21" s="105">
        <f t="shared" si="0"/>
        <v>8</v>
      </c>
      <c r="B21" s="108" t="s">
        <v>219</v>
      </c>
      <c r="C21" s="135">
        <v>1985071.6516110508</v>
      </c>
      <c r="D21" s="146"/>
      <c r="E21" s="183">
        <v>1952798.204886605</v>
      </c>
      <c r="F21" s="146"/>
      <c r="G21" s="105">
        <f t="shared" si="1"/>
        <v>8</v>
      </c>
    </row>
    <row r="22" spans="1:8">
      <c r="A22" s="105">
        <f t="shared" si="0"/>
        <v>9</v>
      </c>
      <c r="B22" s="108" t="s">
        <v>220</v>
      </c>
      <c r="C22" s="135">
        <v>2002236.2543136892</v>
      </c>
      <c r="D22" s="146"/>
      <c r="E22" s="183">
        <v>1969725.3921809513</v>
      </c>
      <c r="F22" s="146"/>
      <c r="G22" s="105">
        <f t="shared" si="1"/>
        <v>9</v>
      </c>
    </row>
    <row r="23" spans="1:8">
      <c r="A23" s="105">
        <f t="shared" si="0"/>
        <v>10</v>
      </c>
      <c r="B23" s="108" t="s">
        <v>221</v>
      </c>
      <c r="C23" s="135">
        <v>2019939.5623650129</v>
      </c>
      <c r="D23" s="146"/>
      <c r="E23" s="183">
        <v>1987166.0647186595</v>
      </c>
      <c r="F23" s="146"/>
      <c r="G23" s="105">
        <f t="shared" si="1"/>
        <v>10</v>
      </c>
    </row>
    <row r="24" spans="1:8">
      <c r="A24" s="105">
        <f t="shared" si="0"/>
        <v>11</v>
      </c>
      <c r="B24" s="108" t="s">
        <v>222</v>
      </c>
      <c r="C24" s="135">
        <v>2037756.3971913543</v>
      </c>
      <c r="D24" s="146"/>
      <c r="E24" s="183">
        <v>2004750.7065916029</v>
      </c>
      <c r="F24" s="146"/>
      <c r="G24" s="105">
        <f t="shared" si="1"/>
        <v>11</v>
      </c>
    </row>
    <row r="25" spans="1:8">
      <c r="A25" s="105">
        <f t="shared" si="0"/>
        <v>12</v>
      </c>
      <c r="B25" s="108" t="s">
        <v>223</v>
      </c>
      <c r="C25" s="135">
        <v>2052373.5204306187</v>
      </c>
      <c r="D25" s="146"/>
      <c r="E25" s="183">
        <v>2019261.2575534177</v>
      </c>
      <c r="F25" s="146"/>
      <c r="G25" s="105">
        <f t="shared" si="1"/>
        <v>12</v>
      </c>
    </row>
    <row r="26" spans="1:8">
      <c r="A26" s="105">
        <f t="shared" si="0"/>
        <v>13</v>
      </c>
      <c r="B26" s="1000" t="str">
        <f>"Dec-"&amp;RIGHT(Automation!$B$3,2)</f>
        <v>Dec-23</v>
      </c>
      <c r="C26" s="1042">
        <v>2056225.609540567</v>
      </c>
      <c r="D26" s="995" t="s">
        <v>214</v>
      </c>
      <c r="E26" s="1059">
        <v>2022634.589255455</v>
      </c>
      <c r="F26" s="143" t="str">
        <f>Automation!B3&amp;" Form 1; Page 200-201; Footnote Data (b)"</f>
        <v>2023 Form 1; Page 200-201; Footnote Data (b)</v>
      </c>
      <c r="G26" s="105">
        <f t="shared" si="1"/>
        <v>13</v>
      </c>
      <c r="H26" s="112"/>
    </row>
    <row r="27" spans="1:8">
      <c r="A27" s="105">
        <f t="shared" si="0"/>
        <v>14</v>
      </c>
      <c r="B27" s="116"/>
      <c r="C27" s="743"/>
      <c r="D27" s="943"/>
      <c r="E27" s="129"/>
      <c r="F27" s="943"/>
      <c r="G27" s="105">
        <f t="shared" si="1"/>
        <v>14</v>
      </c>
    </row>
    <row r="28" spans="1:8">
      <c r="A28" s="105">
        <f t="shared" si="0"/>
        <v>15</v>
      </c>
      <c r="B28" s="116" t="s">
        <v>224</v>
      </c>
      <c r="C28" s="185">
        <f>SUM(C14:C26)</f>
        <v>25551882.980834454</v>
      </c>
      <c r="D28" s="180" t="str">
        <f>"Sum Lines "&amp;A14&amp;" thru "&amp;A26</f>
        <v>Sum Lines 1 thru 13</v>
      </c>
      <c r="E28" s="118">
        <f>SUM(E14:E26)</f>
        <v>25135488.341962241</v>
      </c>
      <c r="F28" s="180" t="str">
        <f>"Sum Lines "&amp;A14&amp;" thru "&amp;A26</f>
        <v>Sum Lines 1 thru 13</v>
      </c>
      <c r="G28" s="105">
        <f t="shared" si="1"/>
        <v>15</v>
      </c>
    </row>
    <row r="29" spans="1:8">
      <c r="A29" s="105">
        <f t="shared" si="0"/>
        <v>16</v>
      </c>
      <c r="B29" s="990"/>
      <c r="C29" s="1060"/>
      <c r="D29" s="1049"/>
      <c r="E29" s="1037"/>
      <c r="F29" s="1049"/>
      <c r="G29" s="105">
        <f t="shared" si="1"/>
        <v>16</v>
      </c>
    </row>
    <row r="30" spans="1:8">
      <c r="A30" s="105">
        <f t="shared" si="0"/>
        <v>17</v>
      </c>
      <c r="B30" s="116"/>
      <c r="C30" s="186"/>
      <c r="D30" s="187"/>
      <c r="E30" s="186"/>
      <c r="F30" s="187"/>
      <c r="G30" s="105">
        <f t="shared" si="1"/>
        <v>17</v>
      </c>
    </row>
    <row r="31" spans="1:8">
      <c r="A31" s="105">
        <f t="shared" si="0"/>
        <v>18</v>
      </c>
      <c r="B31" s="116" t="s">
        <v>225</v>
      </c>
      <c r="C31" s="185">
        <f>C28/13</f>
        <v>1965529.4600641888</v>
      </c>
      <c r="D31" s="180" t="str">
        <f>"Average of Lines "&amp;A14&amp;" thru "&amp;A26</f>
        <v>Average of Lines 1 thru 13</v>
      </c>
      <c r="E31" s="118">
        <f>E28/13</f>
        <v>1933499.1032278647</v>
      </c>
      <c r="F31" s="143" t="str">
        <f>Automation!B3&amp;" Form 1; Page 200-201; Footnote Data (b)"</f>
        <v>2023 Form 1; Page 200-201; Footnote Data (b)</v>
      </c>
      <c r="G31" s="105">
        <f t="shared" si="1"/>
        <v>18</v>
      </c>
      <c r="H31" s="112"/>
    </row>
    <row r="32" spans="1:8">
      <c r="A32" s="105">
        <f t="shared" si="0"/>
        <v>19</v>
      </c>
      <c r="B32" s="990"/>
      <c r="C32" s="1038"/>
      <c r="D32" s="1050"/>
      <c r="E32" s="1038"/>
      <c r="F32" s="1050"/>
      <c r="G32" s="105">
        <f t="shared" si="1"/>
        <v>19</v>
      </c>
    </row>
    <row r="33" spans="1:8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8">
      <c r="A34" s="105">
        <f t="shared" si="0"/>
        <v>21</v>
      </c>
      <c r="B34" s="122" t="s">
        <v>311</v>
      </c>
      <c r="C34" s="122"/>
      <c r="D34" s="122"/>
      <c r="E34" s="857">
        <f>'AE-1A'!E31</f>
        <v>34681.886692307693</v>
      </c>
      <c r="F34" s="105" t="str">
        <f>"AE-1A; Line "&amp;'AE-1A'!A31</f>
        <v>AE-1A; Line 18</v>
      </c>
      <c r="G34" s="105">
        <f t="shared" si="1"/>
        <v>21</v>
      </c>
      <c r="H34" s="112"/>
    </row>
    <row r="35" spans="1:8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8" ht="16.5" thickBot="1">
      <c r="A36" s="105">
        <f t="shared" si="0"/>
        <v>23</v>
      </c>
      <c r="B36" s="96" t="s">
        <v>312</v>
      </c>
      <c r="C36" s="122"/>
      <c r="D36" s="122"/>
      <c r="E36" s="257">
        <f>E31+E34</f>
        <v>1968180.9899201724</v>
      </c>
      <c r="F36" s="105" t="str">
        <f>"Line "&amp;A31&amp;" + Line "&amp;A34</f>
        <v>Line 18 + Line 21</v>
      </c>
      <c r="G36" s="105">
        <f t="shared" si="1"/>
        <v>23</v>
      </c>
    </row>
    <row r="37" spans="1:8" ht="16.5" thickTop="1">
      <c r="A37" s="105"/>
      <c r="C37" s="122"/>
      <c r="D37" s="122"/>
      <c r="E37" s="122"/>
      <c r="F37" s="122"/>
    </row>
    <row r="38" spans="1:8">
      <c r="C38" s="122"/>
      <c r="D38" s="122"/>
      <c r="E38" s="145"/>
      <c r="F38" s="122"/>
    </row>
    <row r="39" spans="1:8" ht="18.75">
      <c r="A39" s="121">
        <v>1</v>
      </c>
      <c r="B39" s="122" t="s">
        <v>313</v>
      </c>
      <c r="C39" s="122"/>
      <c r="D39" s="122"/>
      <c r="E39" s="122"/>
      <c r="F39" s="122"/>
    </row>
    <row r="40" spans="1:8">
      <c r="B40" s="122" t="s">
        <v>314</v>
      </c>
      <c r="C40" s="122"/>
      <c r="D40" s="122"/>
      <c r="E40" s="122"/>
      <c r="F40" s="122"/>
    </row>
    <row r="41" spans="1:8">
      <c r="B41" s="122"/>
      <c r="C41" s="122"/>
      <c r="D41" s="122"/>
      <c r="E41" s="122"/>
      <c r="F41" s="122"/>
    </row>
    <row r="42" spans="1:8">
      <c r="B42" s="122"/>
      <c r="C42" s="122"/>
      <c r="D42" s="122"/>
      <c r="E42" s="122"/>
      <c r="F42" s="122"/>
    </row>
    <row r="43" spans="1:8">
      <c r="A43" s="1111"/>
      <c r="B43" s="122"/>
    </row>
    <row r="46" spans="1:8">
      <c r="A46" s="1111"/>
    </row>
    <row r="49" spans="1:1">
      <c r="A49" s="111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1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I48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35.42578125" style="96" customWidth="1"/>
    <col min="3" max="3" width="18.5703125" style="100" customWidth="1"/>
    <col min="4" max="4" width="25.140625" style="101" customWidth="1"/>
    <col min="5" max="5" width="18.5703125" style="96" customWidth="1"/>
    <col min="6" max="6" width="57.140625" style="96" customWidth="1"/>
    <col min="7" max="7" width="5.425781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308</v>
      </c>
      <c r="C3" s="1322"/>
      <c r="D3" s="1322"/>
      <c r="E3" s="1322"/>
      <c r="F3" s="1322"/>
    </row>
    <row r="4" spans="1:9">
      <c r="B4" s="1322" t="s">
        <v>309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9"/>
      <c r="E7" s="97"/>
      <c r="F7" s="97"/>
    </row>
    <row r="8" spans="1:9">
      <c r="B8" s="1322" t="s">
        <v>238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95" t="s">
        <v>239</v>
      </c>
      <c r="D11" s="102"/>
      <c r="E11" s="103" t="s">
        <v>239</v>
      </c>
      <c r="F11" s="104"/>
    </row>
    <row r="12" spans="1:9">
      <c r="A12" s="105" t="s">
        <v>4</v>
      </c>
      <c r="B12" s="106"/>
      <c r="C12" s="95" t="s">
        <v>310</v>
      </c>
      <c r="D12" s="102"/>
      <c r="E12" s="107" t="s">
        <v>310</v>
      </c>
      <c r="F12" s="104"/>
      <c r="G12" s="105" t="s">
        <v>4</v>
      </c>
    </row>
    <row r="13" spans="1:9" ht="18.75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9">
      <c r="A14" s="105">
        <v>1</v>
      </c>
      <c r="B14" s="108" t="str">
        <f>"Dec-"&amp;RIGHT(Automation!$B$3-1,2)</f>
        <v>Dec-22</v>
      </c>
      <c r="C14" s="182">
        <v>32867.286</v>
      </c>
      <c r="D14" s="143" t="s">
        <v>214</v>
      </c>
      <c r="E14" s="182">
        <f>C14</f>
        <v>32867.286</v>
      </c>
      <c r="F14" s="143" t="s">
        <v>886</v>
      </c>
      <c r="G14" s="105">
        <f>A14</f>
        <v>1</v>
      </c>
      <c r="H14" s="112"/>
      <c r="I14" s="112"/>
    </row>
    <row r="15" spans="1:9">
      <c r="A15" s="105">
        <f>A14+1</f>
        <v>2</v>
      </c>
      <c r="B15" s="108" t="str">
        <f>"Jan-"&amp;RIGHT(Automation!$B$3,2)</f>
        <v>Jan-23</v>
      </c>
      <c r="C15" s="113">
        <v>33169.72</v>
      </c>
      <c r="D15" s="114"/>
      <c r="E15" s="113">
        <f>C15</f>
        <v>33169.72</v>
      </c>
      <c r="F15" s="114"/>
      <c r="G15" s="105">
        <f>G14+1</f>
        <v>2</v>
      </c>
    </row>
    <row r="16" spans="1:9">
      <c r="A16" s="105">
        <f t="shared" ref="A16:A32" si="0">A15+1</f>
        <v>3</v>
      </c>
      <c r="B16" s="108" t="s">
        <v>215</v>
      </c>
      <c r="C16" s="113">
        <v>33472.152999999998</v>
      </c>
      <c r="D16" s="114"/>
      <c r="E16" s="113">
        <f t="shared" ref="E16:E25" si="1">C16</f>
        <v>33472.152999999998</v>
      </c>
      <c r="F16" s="114"/>
      <c r="G16" s="105">
        <f t="shared" ref="G16:G32" si="2">G15+1</f>
        <v>3</v>
      </c>
    </row>
    <row r="17" spans="1:9">
      <c r="A17" s="105">
        <f t="shared" si="0"/>
        <v>4</v>
      </c>
      <c r="B17" s="108" t="s">
        <v>216</v>
      </c>
      <c r="C17" s="113">
        <v>33774.587</v>
      </c>
      <c r="D17" s="114"/>
      <c r="E17" s="113">
        <f t="shared" si="1"/>
        <v>33774.587</v>
      </c>
      <c r="F17" s="114"/>
      <c r="G17" s="105">
        <f t="shared" si="2"/>
        <v>4</v>
      </c>
    </row>
    <row r="18" spans="1:9">
      <c r="A18" s="105">
        <f t="shared" si="0"/>
        <v>5</v>
      </c>
      <c r="B18" s="108" t="s">
        <v>217</v>
      </c>
      <c r="C18" s="113">
        <v>34077.019999999997</v>
      </c>
      <c r="D18" s="114"/>
      <c r="E18" s="113">
        <f t="shared" si="1"/>
        <v>34077.019999999997</v>
      </c>
      <c r="F18" s="114"/>
      <c r="G18" s="105">
        <f t="shared" si="2"/>
        <v>5</v>
      </c>
    </row>
    <row r="19" spans="1:9">
      <c r="A19" s="105">
        <f t="shared" si="0"/>
        <v>6</v>
      </c>
      <c r="B19" s="108" t="s">
        <v>161</v>
      </c>
      <c r="C19" s="113">
        <v>34379.453000000001</v>
      </c>
      <c r="D19" s="114"/>
      <c r="E19" s="113">
        <f t="shared" si="1"/>
        <v>34379.453000000001</v>
      </c>
      <c r="F19" s="114"/>
      <c r="G19" s="105">
        <f t="shared" si="2"/>
        <v>6</v>
      </c>
    </row>
    <row r="20" spans="1:9">
      <c r="A20" s="105">
        <f>A19+1</f>
        <v>7</v>
      </c>
      <c r="B20" s="108" t="s">
        <v>218</v>
      </c>
      <c r="C20" s="113">
        <v>34681.887000000002</v>
      </c>
      <c r="D20" s="114"/>
      <c r="E20" s="113">
        <f t="shared" si="1"/>
        <v>34681.887000000002</v>
      </c>
      <c r="F20" s="114"/>
      <c r="G20" s="105">
        <f>G19+1</f>
        <v>7</v>
      </c>
    </row>
    <row r="21" spans="1:9">
      <c r="A21" s="105">
        <f t="shared" si="0"/>
        <v>8</v>
      </c>
      <c r="B21" s="108" t="s">
        <v>219</v>
      </c>
      <c r="C21" s="113">
        <v>34984.32</v>
      </c>
      <c r="D21" s="114"/>
      <c r="E21" s="113">
        <f t="shared" si="1"/>
        <v>34984.32</v>
      </c>
      <c r="F21" s="114"/>
      <c r="G21" s="105">
        <f t="shared" si="2"/>
        <v>8</v>
      </c>
    </row>
    <row r="22" spans="1:9">
      <c r="A22" s="105">
        <f t="shared" si="0"/>
        <v>9</v>
      </c>
      <c r="B22" s="108" t="s">
        <v>220</v>
      </c>
      <c r="C22" s="113">
        <v>35286.752999999997</v>
      </c>
      <c r="D22" s="114"/>
      <c r="E22" s="113">
        <f t="shared" si="1"/>
        <v>35286.752999999997</v>
      </c>
      <c r="F22" s="114"/>
      <c r="G22" s="105">
        <f t="shared" si="2"/>
        <v>9</v>
      </c>
    </row>
    <row r="23" spans="1:9">
      <c r="A23" s="105">
        <f t="shared" si="0"/>
        <v>10</v>
      </c>
      <c r="B23" s="108" t="s">
        <v>221</v>
      </c>
      <c r="C23" s="113">
        <v>35589.186999999998</v>
      </c>
      <c r="D23" s="114"/>
      <c r="E23" s="113">
        <f t="shared" si="1"/>
        <v>35589.186999999998</v>
      </c>
      <c r="F23" s="114"/>
      <c r="G23" s="105">
        <f t="shared" si="2"/>
        <v>10</v>
      </c>
    </row>
    <row r="24" spans="1:9">
      <c r="A24" s="105">
        <f t="shared" si="0"/>
        <v>11</v>
      </c>
      <c r="B24" s="108" t="s">
        <v>222</v>
      </c>
      <c r="C24" s="113">
        <v>35891.620000000003</v>
      </c>
      <c r="D24" s="114"/>
      <c r="E24" s="113">
        <f t="shared" si="1"/>
        <v>35891.620000000003</v>
      </c>
      <c r="F24" s="114"/>
      <c r="G24" s="105">
        <f t="shared" si="2"/>
        <v>11</v>
      </c>
    </row>
    <row r="25" spans="1:9">
      <c r="A25" s="105">
        <f t="shared" si="0"/>
        <v>12</v>
      </c>
      <c r="B25" s="108" t="s">
        <v>223</v>
      </c>
      <c r="C25" s="113">
        <v>36194.053999999996</v>
      </c>
      <c r="D25" s="114"/>
      <c r="E25" s="113">
        <f t="shared" si="1"/>
        <v>36194.053999999996</v>
      </c>
      <c r="F25" s="114"/>
      <c r="G25" s="105">
        <f t="shared" si="2"/>
        <v>12</v>
      </c>
    </row>
    <row r="26" spans="1:9">
      <c r="A26" s="105">
        <f t="shared" si="0"/>
        <v>13</v>
      </c>
      <c r="B26" s="1000" t="str">
        <f>"Dec-"&amp;RIGHT(Automation!$B$3,2)</f>
        <v>Dec-23</v>
      </c>
      <c r="C26" s="1042">
        <v>36496.487000000001</v>
      </c>
      <c r="D26" s="995" t="s">
        <v>214</v>
      </c>
      <c r="E26" s="1042">
        <f>C26</f>
        <v>36496.487000000001</v>
      </c>
      <c r="F26" s="995" t="s">
        <v>214</v>
      </c>
      <c r="G26" s="105">
        <f t="shared" si="2"/>
        <v>13</v>
      </c>
      <c r="I26" s="112"/>
    </row>
    <row r="27" spans="1:9">
      <c r="A27" s="105">
        <f t="shared" si="0"/>
        <v>14</v>
      </c>
      <c r="B27" s="116"/>
      <c r="C27" s="789"/>
      <c r="D27" s="943"/>
      <c r="E27" s="117"/>
      <c r="F27" s="943"/>
      <c r="G27" s="105">
        <f t="shared" si="2"/>
        <v>14</v>
      </c>
    </row>
    <row r="28" spans="1:9">
      <c r="A28" s="105">
        <f t="shared" si="0"/>
        <v>15</v>
      </c>
      <c r="B28" s="116" t="s">
        <v>224</v>
      </c>
      <c r="C28" s="118">
        <f>SUM(C14:C26)</f>
        <v>450864.527</v>
      </c>
      <c r="D28" s="180" t="str">
        <f>"Sum Lines "&amp;A14&amp;" thru "&amp;A26</f>
        <v>Sum Lines 1 thru 13</v>
      </c>
      <c r="E28" s="118">
        <f>SUM(E14:E26)</f>
        <v>450864.527</v>
      </c>
      <c r="F28" s="144" t="str">
        <f>"Sum Lines "&amp;A14&amp;" thru "&amp;A26</f>
        <v>Sum Lines 1 thru 13</v>
      </c>
      <c r="G28" s="105">
        <f t="shared" si="2"/>
        <v>15</v>
      </c>
    </row>
    <row r="29" spans="1:9">
      <c r="A29" s="105">
        <f t="shared" si="0"/>
        <v>16</v>
      </c>
      <c r="B29" s="990"/>
      <c r="C29" s="1037"/>
      <c r="D29" s="1049"/>
      <c r="E29" s="1037"/>
      <c r="F29" s="990"/>
      <c r="G29" s="105">
        <f t="shared" si="2"/>
        <v>16</v>
      </c>
    </row>
    <row r="30" spans="1:9">
      <c r="A30" s="105">
        <f t="shared" si="0"/>
        <v>17</v>
      </c>
      <c r="B30" s="116"/>
      <c r="C30" s="118"/>
      <c r="D30" s="187"/>
      <c r="E30" s="118"/>
      <c r="F30" s="116"/>
      <c r="G30" s="105">
        <f t="shared" si="2"/>
        <v>17</v>
      </c>
    </row>
    <row r="31" spans="1:9">
      <c r="A31" s="105">
        <f t="shared" si="0"/>
        <v>18</v>
      </c>
      <c r="B31" s="116" t="s">
        <v>225</v>
      </c>
      <c r="C31" s="118">
        <f>C28/13</f>
        <v>34681.886692307693</v>
      </c>
      <c r="D31" s="180" t="str">
        <f>"Average of Lines "&amp;A14&amp;" thru "&amp;A26</f>
        <v>Average of Lines 1 thru 13</v>
      </c>
      <c r="E31" s="118">
        <f>E28/13</f>
        <v>34681.886692307693</v>
      </c>
      <c r="F31" s="144" t="str">
        <f>"Average of Lines "&amp;A14&amp;" thru "&amp;A26</f>
        <v>Average of Lines 1 thru 13</v>
      </c>
      <c r="G31" s="105">
        <f t="shared" si="2"/>
        <v>18</v>
      </c>
      <c r="H31" s="112"/>
      <c r="I31" s="112"/>
    </row>
    <row r="32" spans="1:9">
      <c r="A32" s="105">
        <f t="shared" si="0"/>
        <v>19</v>
      </c>
      <c r="B32" s="990"/>
      <c r="C32" s="1038"/>
      <c r="D32" s="990"/>
      <c r="E32" s="1038"/>
      <c r="F32" s="990"/>
      <c r="G32" s="105">
        <f t="shared" si="2"/>
        <v>19</v>
      </c>
    </row>
    <row r="33" spans="1:8">
      <c r="A33" s="105"/>
      <c r="C33" s="120"/>
      <c r="D33" s="96"/>
      <c r="E33" s="120"/>
    </row>
    <row r="34" spans="1:8">
      <c r="C34" s="120"/>
      <c r="D34" s="96"/>
      <c r="E34" s="120"/>
    </row>
    <row r="35" spans="1:8" ht="18.75">
      <c r="A35" s="121">
        <v>1</v>
      </c>
      <c r="B35" s="122" t="s">
        <v>315</v>
      </c>
      <c r="C35" s="120"/>
      <c r="D35" s="96"/>
      <c r="E35" s="120"/>
    </row>
    <row r="36" spans="1:8">
      <c r="B36" s="122"/>
      <c r="C36" s="120"/>
      <c r="D36" s="96"/>
      <c r="E36" s="120"/>
    </row>
    <row r="37" spans="1:8" ht="18.75">
      <c r="A37" s="121"/>
      <c r="B37" s="122"/>
      <c r="C37" s="120"/>
      <c r="D37" s="96"/>
      <c r="E37" s="120"/>
      <c r="H37" s="112"/>
    </row>
    <row r="38" spans="1:8">
      <c r="B38" s="1157"/>
      <c r="C38" s="120"/>
      <c r="D38" s="96"/>
      <c r="E38" s="120"/>
    </row>
    <row r="39" spans="1:8">
      <c r="B39" s="122"/>
      <c r="C39" s="123"/>
      <c r="E39" s="120"/>
    </row>
    <row r="40" spans="1:8">
      <c r="B40" s="191"/>
      <c r="C40" s="123"/>
      <c r="E40" s="120"/>
    </row>
    <row r="41" spans="1:8">
      <c r="B41" s="191"/>
      <c r="C41" s="123"/>
      <c r="E41" s="120"/>
    </row>
    <row r="42" spans="1:8">
      <c r="B42" s="122"/>
      <c r="C42" s="123"/>
      <c r="E42" s="120"/>
    </row>
    <row r="43" spans="1:8">
      <c r="B43" s="122"/>
      <c r="C43" s="123"/>
      <c r="E43" s="120"/>
    </row>
    <row r="44" spans="1:8">
      <c r="C44" s="123"/>
      <c r="E44" s="120"/>
    </row>
    <row r="45" spans="1:8">
      <c r="C45" s="123"/>
      <c r="E45" s="120"/>
    </row>
    <row r="46" spans="1:8">
      <c r="C46" s="123"/>
      <c r="E46" s="120"/>
    </row>
    <row r="47" spans="1:8">
      <c r="C47" s="123"/>
      <c r="E47" s="120"/>
    </row>
    <row r="48" spans="1:8">
      <c r="C48" s="123"/>
      <c r="E48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3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1"/>
  <sheetViews>
    <sheetView zoomScale="80" zoomScaleNormal="80" workbookViewId="0"/>
  </sheetViews>
  <sheetFormatPr defaultColWidth="9.140625" defaultRowHeight="15.75"/>
  <cols>
    <col min="1" max="1" width="5.140625" style="105" customWidth="1"/>
    <col min="2" max="2" width="11.140625" style="122" customWidth="1"/>
    <col min="3" max="3" width="32.5703125" style="122" customWidth="1"/>
    <col min="4" max="11" width="18.5703125" style="166" customWidth="1"/>
    <col min="12" max="12" width="24" style="166" customWidth="1"/>
    <col min="13" max="13" width="5.140625" style="105" customWidth="1"/>
    <col min="14" max="16384" width="9.140625" style="122"/>
  </cols>
  <sheetData>
    <row r="2" spans="1:13" s="96" customFormat="1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3" s="96" customFormat="1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3">
      <c r="B4" s="1322" t="s">
        <v>316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</row>
    <row r="5" spans="1:13">
      <c r="B5" s="1322" t="s">
        <v>309</v>
      </c>
      <c r="C5" s="1322"/>
      <c r="D5" s="1322"/>
      <c r="E5" s="1322"/>
      <c r="F5" s="1322"/>
      <c r="G5" s="1322"/>
      <c r="H5" s="1322"/>
      <c r="I5" s="1322"/>
      <c r="J5" s="1322"/>
      <c r="K5" s="1322"/>
      <c r="L5" s="1322"/>
    </row>
    <row r="6" spans="1:13">
      <c r="B6" s="1322" t="str">
        <f>"BALANCES AS OF 12/31/"&amp;Automation!$B$3-1</f>
        <v>BALANCES AS OF 12/31/2022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3">
      <c r="B7" s="1326" t="s">
        <v>3</v>
      </c>
      <c r="C7" s="1322"/>
      <c r="D7" s="1322"/>
      <c r="E7" s="1322"/>
      <c r="F7" s="1322"/>
      <c r="G7" s="1322"/>
      <c r="H7" s="1322"/>
      <c r="I7" s="1322"/>
      <c r="J7" s="1322"/>
      <c r="K7" s="1322"/>
      <c r="L7" s="1322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>
      <c r="B9" s="958"/>
      <c r="C9" s="947"/>
      <c r="D9" s="948" t="s">
        <v>246</v>
      </c>
      <c r="E9" s="949" t="s">
        <v>247</v>
      </c>
      <c r="F9" s="949" t="s">
        <v>248</v>
      </c>
      <c r="G9" s="949" t="s">
        <v>249</v>
      </c>
      <c r="H9" s="949" t="s">
        <v>250</v>
      </c>
      <c r="I9" s="949" t="s">
        <v>251</v>
      </c>
      <c r="J9" s="949" t="s">
        <v>252</v>
      </c>
      <c r="K9" s="864" t="s">
        <v>253</v>
      </c>
      <c r="L9" s="944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254</v>
      </c>
      <c r="F11" s="189" t="s">
        <v>235</v>
      </c>
      <c r="G11" s="154" t="s">
        <v>239</v>
      </c>
      <c r="H11" s="154" t="s">
        <v>239</v>
      </c>
      <c r="I11" s="154" t="s">
        <v>239</v>
      </c>
      <c r="J11" s="154" t="s">
        <v>239</v>
      </c>
      <c r="K11" s="189" t="s">
        <v>239</v>
      </c>
      <c r="L11" s="144"/>
    </row>
    <row r="12" spans="1:13">
      <c r="B12" s="961"/>
      <c r="C12" s="119"/>
      <c r="D12" s="155" t="s">
        <v>80</v>
      </c>
      <c r="E12" s="154" t="s">
        <v>317</v>
      </c>
      <c r="F12" s="154" t="s">
        <v>317</v>
      </c>
      <c r="G12" s="154" t="s">
        <v>317</v>
      </c>
      <c r="H12" s="154" t="s">
        <v>317</v>
      </c>
      <c r="I12" s="154" t="s">
        <v>317</v>
      </c>
      <c r="J12" s="154" t="s">
        <v>317</v>
      </c>
      <c r="K12" s="189" t="s">
        <v>310</v>
      </c>
      <c r="L12" s="102"/>
    </row>
    <row r="13" spans="1:13">
      <c r="A13" s="105" t="s">
        <v>4</v>
      </c>
      <c r="B13" s="957"/>
      <c r="C13" s="116"/>
      <c r="D13" s="155" t="s">
        <v>239</v>
      </c>
      <c r="E13" s="154" t="s">
        <v>318</v>
      </c>
      <c r="F13" s="154" t="s">
        <v>318</v>
      </c>
      <c r="G13" s="154" t="s">
        <v>318</v>
      </c>
      <c r="H13" s="154" t="s">
        <v>318</v>
      </c>
      <c r="I13" s="154" t="s">
        <v>318</v>
      </c>
      <c r="J13" s="154" t="s">
        <v>318</v>
      </c>
      <c r="K13" s="189" t="s">
        <v>285</v>
      </c>
      <c r="L13" s="102"/>
      <c r="M13" s="105" t="s">
        <v>4</v>
      </c>
    </row>
    <row r="14" spans="1:13">
      <c r="A14" s="105" t="s">
        <v>5</v>
      </c>
      <c r="B14" s="992" t="s">
        <v>258</v>
      </c>
      <c r="C14" s="989" t="s">
        <v>259</v>
      </c>
      <c r="D14" s="1061" t="s">
        <v>317</v>
      </c>
      <c r="E14" s="1052" t="s">
        <v>260</v>
      </c>
      <c r="F14" s="1052" t="s">
        <v>261</v>
      </c>
      <c r="G14" s="1052" t="s">
        <v>319</v>
      </c>
      <c r="H14" s="1052" t="s">
        <v>320</v>
      </c>
      <c r="I14" s="1052" t="s">
        <v>321</v>
      </c>
      <c r="J14" s="1052" t="s">
        <v>264</v>
      </c>
      <c r="K14" s="1035" t="s">
        <v>265</v>
      </c>
      <c r="L14" s="989" t="s">
        <v>8</v>
      </c>
      <c r="M14" s="105" t="s">
        <v>5</v>
      </c>
    </row>
    <row r="15" spans="1:13">
      <c r="B15" s="119"/>
      <c r="C15" s="119" t="s">
        <v>266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267</v>
      </c>
      <c r="D16" s="799">
        <v>0</v>
      </c>
      <c r="E16" s="799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7">
        <f>SUM(D16:J16)</f>
        <v>0</v>
      </c>
      <c r="L16" s="144" t="s">
        <v>214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268</v>
      </c>
      <c r="D17" s="801">
        <v>0</v>
      </c>
      <c r="E17" s="802">
        <v>0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28">
        <f>SUM(D17:J17)</f>
        <v>0</v>
      </c>
      <c r="L17" s="144" t="s">
        <v>214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269</v>
      </c>
      <c r="D18" s="801">
        <v>0</v>
      </c>
      <c r="E18" s="802">
        <v>1.1260899999999998</v>
      </c>
      <c r="F18" s="802">
        <v>0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1.1260899999999998</v>
      </c>
      <c r="L18" s="144" t="s">
        <v>214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269</v>
      </c>
      <c r="D19" s="801">
        <v>0</v>
      </c>
      <c r="E19" s="802">
        <v>0</v>
      </c>
      <c r="F19" s="802">
        <v>48.730400000000003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48.730400000000003</v>
      </c>
      <c r="L19" s="144" t="s">
        <v>214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270</v>
      </c>
      <c r="D20" s="801">
        <v>0</v>
      </c>
      <c r="E20" s="802">
        <v>0</v>
      </c>
      <c r="F20" s="802">
        <v>681.28647999999998</v>
      </c>
      <c r="G20" s="802">
        <v>0</v>
      </c>
      <c r="H20" s="802">
        <v>0</v>
      </c>
      <c r="I20" s="802">
        <v>0</v>
      </c>
      <c r="J20" s="802">
        <v>0</v>
      </c>
      <c r="K20" s="159">
        <f>SUM(D20:J20)</f>
        <v>681.28647999999998</v>
      </c>
      <c r="L20" s="144" t="s">
        <v>214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9" t="s">
        <v>271</v>
      </c>
      <c r="C22" s="1120" t="s">
        <v>272</v>
      </c>
      <c r="D22" s="1121">
        <f>SUM(D16:D21)</f>
        <v>0</v>
      </c>
      <c r="E22" s="1121">
        <f>SUM(E16:E21)</f>
        <v>1.1260899999999998</v>
      </c>
      <c r="F22" s="1121">
        <f>SUM(F16:F21)</f>
        <v>730.01688000000001</v>
      </c>
      <c r="G22" s="1121">
        <f t="shared" ref="G22:I22" si="2">SUM(G16:G21)</f>
        <v>0</v>
      </c>
      <c r="H22" s="1121">
        <f t="shared" si="2"/>
        <v>0</v>
      </c>
      <c r="I22" s="1121">
        <f t="shared" si="2"/>
        <v>0</v>
      </c>
      <c r="J22" s="1121">
        <f>SUM(J16:J21)</f>
        <v>0</v>
      </c>
      <c r="K22" s="1122">
        <f>SUM(K16:K21)</f>
        <v>731.14296999999999</v>
      </c>
      <c r="L22" s="1123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3"/>
      <c r="E23" s="797"/>
      <c r="F23" s="797"/>
      <c r="G23" s="797"/>
      <c r="H23" s="797"/>
      <c r="I23" s="797"/>
      <c r="J23" s="797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269</v>
      </c>
      <c r="D24" s="799">
        <v>32112.64817</v>
      </c>
      <c r="E24" s="800">
        <v>0</v>
      </c>
      <c r="F24" s="799">
        <v>0</v>
      </c>
      <c r="G24" s="799">
        <v>0</v>
      </c>
      <c r="H24" s="799">
        <v>0</v>
      </c>
      <c r="I24" s="800">
        <v>0</v>
      </c>
      <c r="J24" s="800">
        <v>-387.33722999999998</v>
      </c>
      <c r="K24" s="127">
        <f>SUM(D24:J24)</f>
        <v>31725.310939999999</v>
      </c>
      <c r="L24" s="144" t="s">
        <v>214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270</v>
      </c>
      <c r="D25" s="803">
        <v>139587.35045999999</v>
      </c>
      <c r="E25" s="802">
        <v>0</v>
      </c>
      <c r="F25" s="802">
        <v>0</v>
      </c>
      <c r="G25" s="803">
        <v>-581.32852000000003</v>
      </c>
      <c r="H25" s="801">
        <v>0</v>
      </c>
      <c r="I25" s="802">
        <v>0</v>
      </c>
      <c r="J25" s="797">
        <v>-23517.656760000002</v>
      </c>
      <c r="K25" s="159">
        <f>SUM(D25:J25)</f>
        <v>115488.36517999998</v>
      </c>
      <c r="L25" s="144" t="s">
        <v>214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273</v>
      </c>
      <c r="D26" s="803">
        <v>603767.11250000005</v>
      </c>
      <c r="E26" s="802">
        <v>0</v>
      </c>
      <c r="F26" s="802">
        <v>0</v>
      </c>
      <c r="G26" s="803">
        <v>-3921.8576200000002</v>
      </c>
      <c r="H26" s="801">
        <v>-596.89500999999996</v>
      </c>
      <c r="I26" s="802">
        <v>0</v>
      </c>
      <c r="J26" s="797">
        <v>-1704.54414</v>
      </c>
      <c r="K26" s="159">
        <f t="shared" ref="K26:K32" si="3">SUM(D26:J26)</f>
        <v>597543.81573000003</v>
      </c>
      <c r="L26" s="144" t="s">
        <v>214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274</v>
      </c>
      <c r="D27" s="803">
        <v>277447.47269000002</v>
      </c>
      <c r="E27" s="802">
        <v>0</v>
      </c>
      <c r="F27" s="802">
        <v>0</v>
      </c>
      <c r="G27" s="803">
        <v>0</v>
      </c>
      <c r="H27" s="801">
        <v>0</v>
      </c>
      <c r="I27" s="802">
        <v>0</v>
      </c>
      <c r="J27" s="797">
        <v>0</v>
      </c>
      <c r="K27" s="159">
        <f t="shared" si="3"/>
        <v>277447.47269000002</v>
      </c>
      <c r="L27" s="144" t="s">
        <v>214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275</v>
      </c>
      <c r="D28" s="803">
        <v>209140.11919</v>
      </c>
      <c r="E28" s="802">
        <v>0</v>
      </c>
      <c r="F28" s="802">
        <v>0</v>
      </c>
      <c r="G28" s="803">
        <v>0</v>
      </c>
      <c r="H28" s="801">
        <v>0</v>
      </c>
      <c r="I28" s="802">
        <v>0</v>
      </c>
      <c r="J28" s="797">
        <v>0</v>
      </c>
      <c r="K28" s="159">
        <f t="shared" si="3"/>
        <v>209140.11919</v>
      </c>
      <c r="L28" s="144" t="s">
        <v>214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276</v>
      </c>
      <c r="D29" s="803">
        <v>307343.48389999999</v>
      </c>
      <c r="E29" s="802">
        <v>0</v>
      </c>
      <c r="F29" s="802">
        <v>0</v>
      </c>
      <c r="G29" s="803">
        <v>0</v>
      </c>
      <c r="H29" s="801">
        <v>0</v>
      </c>
      <c r="I29" s="802">
        <v>0</v>
      </c>
      <c r="J29" s="797">
        <v>0</v>
      </c>
      <c r="K29" s="159">
        <f t="shared" si="3"/>
        <v>307343.48389999999</v>
      </c>
      <c r="L29" s="144" t="s">
        <v>214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277</v>
      </c>
      <c r="D30" s="803">
        <v>115076.96838999999</v>
      </c>
      <c r="E30" s="802">
        <v>0</v>
      </c>
      <c r="F30" s="802">
        <v>0</v>
      </c>
      <c r="G30" s="803">
        <v>0</v>
      </c>
      <c r="H30" s="801">
        <v>0</v>
      </c>
      <c r="I30" s="802">
        <v>0</v>
      </c>
      <c r="J30" s="797">
        <v>0</v>
      </c>
      <c r="K30" s="159">
        <f t="shared" si="3"/>
        <v>115076.96838999999</v>
      </c>
      <c r="L30" s="144" t="s">
        <v>214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278</v>
      </c>
      <c r="D31" s="803">
        <v>114872.02962</v>
      </c>
      <c r="E31" s="802">
        <v>0</v>
      </c>
      <c r="F31" s="802">
        <v>0</v>
      </c>
      <c r="G31" s="803">
        <v>-643.37243999999998</v>
      </c>
      <c r="H31" s="801">
        <v>0</v>
      </c>
      <c r="I31" s="802">
        <v>0</v>
      </c>
      <c r="J31" s="797">
        <v>0</v>
      </c>
      <c r="K31" s="159">
        <f t="shared" si="3"/>
        <v>114228.65717999999</v>
      </c>
      <c r="L31" s="144" t="s">
        <v>214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279</v>
      </c>
      <c r="D32" s="803">
        <v>61886.441469999998</v>
      </c>
      <c r="E32" s="802">
        <v>0</v>
      </c>
      <c r="F32" s="802">
        <v>0</v>
      </c>
      <c r="G32" s="803">
        <v>0</v>
      </c>
      <c r="H32" s="801">
        <v>0</v>
      </c>
      <c r="I32" s="802">
        <v>0</v>
      </c>
      <c r="J32" s="797">
        <v>0</v>
      </c>
      <c r="K32" s="159">
        <f t="shared" si="3"/>
        <v>61886.441469999998</v>
      </c>
      <c r="L32" s="144" t="s">
        <v>214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3"/>
      <c r="F33" s="1001"/>
      <c r="G33" s="1001"/>
      <c r="H33" s="1001"/>
      <c r="I33" s="1001"/>
      <c r="J33" s="797"/>
      <c r="K33" s="1062"/>
      <c r="L33" s="158"/>
      <c r="M33" s="105">
        <f t="shared" si="1"/>
        <v>18</v>
      </c>
    </row>
    <row r="34" spans="1:13">
      <c r="A34" s="105">
        <f t="shared" si="0"/>
        <v>19</v>
      </c>
      <c r="B34" s="1124" t="s">
        <v>271</v>
      </c>
      <c r="C34" s="1120" t="s">
        <v>238</v>
      </c>
      <c r="D34" s="1121">
        <f>SUM(D24:D33)</f>
        <v>1861233.6263900001</v>
      </c>
      <c r="E34" s="1121">
        <f t="shared" ref="E34:I34" si="4">SUM(E24:E33)</f>
        <v>0</v>
      </c>
      <c r="F34" s="1121">
        <f>SUM(F24:F33)</f>
        <v>0</v>
      </c>
      <c r="G34" s="1121">
        <f t="shared" si="4"/>
        <v>-5146.5585799999999</v>
      </c>
      <c r="H34" s="1121">
        <f t="shared" si="4"/>
        <v>-596.89500999999996</v>
      </c>
      <c r="I34" s="1121">
        <f t="shared" si="4"/>
        <v>0</v>
      </c>
      <c r="J34" s="1121">
        <f>SUM(J24:J33)</f>
        <v>-25609.538130000001</v>
      </c>
      <c r="K34" s="1122">
        <f>SUM(K24:K33)</f>
        <v>1829880.6346700001</v>
      </c>
      <c r="L34" s="1125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61"/>
      <c r="D35" s="122"/>
      <c r="J35" s="160"/>
      <c r="K35" s="160"/>
      <c r="L35" s="1126"/>
      <c r="M35" s="105">
        <f t="shared" si="1"/>
        <v>20</v>
      </c>
    </row>
    <row r="36" spans="1:13">
      <c r="A36" s="105">
        <f t="shared" si="0"/>
        <v>21</v>
      </c>
      <c r="B36" s="1132" t="s">
        <v>280</v>
      </c>
      <c r="C36" s="1128"/>
      <c r="D36" s="1129">
        <f>D34+D22</f>
        <v>1861233.6263900001</v>
      </c>
      <c r="E36" s="1129">
        <f t="shared" ref="E36:I36" si="5">E34+E22</f>
        <v>1.1260899999999998</v>
      </c>
      <c r="F36" s="1129">
        <f>F34+F22</f>
        <v>730.01688000000001</v>
      </c>
      <c r="G36" s="1129">
        <f t="shared" si="5"/>
        <v>-5146.5585799999999</v>
      </c>
      <c r="H36" s="1129">
        <f t="shared" si="5"/>
        <v>-596.89500999999996</v>
      </c>
      <c r="I36" s="1130">
        <f t="shared" si="5"/>
        <v>0</v>
      </c>
      <c r="J36" s="1129">
        <f>J34+J22</f>
        <v>-25609.538130000001</v>
      </c>
      <c r="K36" s="1129">
        <f>K34+K22</f>
        <v>1830611.77764</v>
      </c>
      <c r="L36" s="1123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322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1"/>
  <sheetViews>
    <sheetView zoomScale="80" zoomScaleNormal="80" workbookViewId="0"/>
  </sheetViews>
  <sheetFormatPr defaultColWidth="9.140625" defaultRowHeight="15.75"/>
  <cols>
    <col min="1" max="1" width="5.140625" style="105" customWidth="1"/>
    <col min="2" max="2" width="11.140625" style="122" customWidth="1"/>
    <col min="3" max="3" width="32.5703125" style="122" customWidth="1"/>
    <col min="4" max="11" width="18.5703125" style="166" customWidth="1"/>
    <col min="12" max="12" width="24" style="166" customWidth="1"/>
    <col min="13" max="13" width="5.140625" style="105" customWidth="1"/>
    <col min="14" max="16384" width="9.140625" style="122"/>
  </cols>
  <sheetData>
    <row r="2" spans="1:13" s="96" customFormat="1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3" s="96" customFormat="1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3">
      <c r="B4" s="1322" t="s">
        <v>316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</row>
    <row r="5" spans="1:13">
      <c r="B5" s="1322" t="s">
        <v>309</v>
      </c>
      <c r="C5" s="1322"/>
      <c r="D5" s="1322"/>
      <c r="E5" s="1322"/>
      <c r="F5" s="1322"/>
      <c r="G5" s="1322"/>
      <c r="H5" s="1322"/>
      <c r="I5" s="1322"/>
      <c r="J5" s="1322"/>
      <c r="K5" s="1322"/>
      <c r="L5" s="1322"/>
    </row>
    <row r="6" spans="1:13">
      <c r="B6" s="1322" t="str">
        <f>"BALANCES AS OF 12/31/"&amp;Automation!$B$3</f>
        <v>BALANCES AS OF 12/31/2023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3">
      <c r="B7" s="1326" t="s">
        <v>3</v>
      </c>
      <c r="C7" s="1322"/>
      <c r="D7" s="1322"/>
      <c r="E7" s="1322"/>
      <c r="F7" s="1322"/>
      <c r="G7" s="1322"/>
      <c r="H7" s="1322"/>
      <c r="I7" s="1322"/>
      <c r="J7" s="1322"/>
      <c r="K7" s="1322"/>
      <c r="L7" s="1322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>
      <c r="B9" s="958"/>
      <c r="C9" s="947"/>
      <c r="D9" s="948" t="s">
        <v>246</v>
      </c>
      <c r="E9" s="949" t="s">
        <v>247</v>
      </c>
      <c r="F9" s="949" t="s">
        <v>248</v>
      </c>
      <c r="G9" s="949" t="s">
        <v>249</v>
      </c>
      <c r="H9" s="949" t="s">
        <v>250</v>
      </c>
      <c r="I9" s="949" t="s">
        <v>251</v>
      </c>
      <c r="J9" s="949" t="s">
        <v>252</v>
      </c>
      <c r="K9" s="864" t="s">
        <v>253</v>
      </c>
      <c r="L9" s="944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254</v>
      </c>
      <c r="F11" s="189" t="s">
        <v>235</v>
      </c>
      <c r="G11" s="154" t="s">
        <v>239</v>
      </c>
      <c r="H11" s="154" t="s">
        <v>239</v>
      </c>
      <c r="I11" s="154" t="s">
        <v>239</v>
      </c>
      <c r="J11" s="154" t="s">
        <v>239</v>
      </c>
      <c r="K11" s="189" t="s">
        <v>239</v>
      </c>
      <c r="L11" s="144"/>
    </row>
    <row r="12" spans="1:13">
      <c r="B12" s="961"/>
      <c r="C12" s="119"/>
      <c r="D12" s="155" t="s">
        <v>80</v>
      </c>
      <c r="E12" s="154" t="s">
        <v>317</v>
      </c>
      <c r="F12" s="154" t="s">
        <v>317</v>
      </c>
      <c r="G12" s="154" t="s">
        <v>317</v>
      </c>
      <c r="H12" s="154" t="s">
        <v>317</v>
      </c>
      <c r="I12" s="154" t="s">
        <v>317</v>
      </c>
      <c r="J12" s="154" t="s">
        <v>317</v>
      </c>
      <c r="K12" s="189" t="s">
        <v>310</v>
      </c>
      <c r="L12" s="102"/>
    </row>
    <row r="13" spans="1:13">
      <c r="A13" s="105" t="s">
        <v>4</v>
      </c>
      <c r="B13" s="957"/>
      <c r="C13" s="116"/>
      <c r="D13" s="155" t="s">
        <v>239</v>
      </c>
      <c r="E13" s="154" t="s">
        <v>318</v>
      </c>
      <c r="F13" s="154" t="s">
        <v>318</v>
      </c>
      <c r="G13" s="154" t="s">
        <v>318</v>
      </c>
      <c r="H13" s="154" t="s">
        <v>318</v>
      </c>
      <c r="I13" s="154" t="s">
        <v>318</v>
      </c>
      <c r="J13" s="154" t="s">
        <v>318</v>
      </c>
      <c r="K13" s="189" t="s">
        <v>285</v>
      </c>
      <c r="L13" s="102"/>
      <c r="M13" s="105" t="s">
        <v>4</v>
      </c>
    </row>
    <row r="14" spans="1:13">
      <c r="A14" s="105" t="s">
        <v>5</v>
      </c>
      <c r="B14" s="992" t="s">
        <v>258</v>
      </c>
      <c r="C14" s="989" t="s">
        <v>259</v>
      </c>
      <c r="D14" s="1061" t="s">
        <v>317</v>
      </c>
      <c r="E14" s="1052" t="s">
        <v>260</v>
      </c>
      <c r="F14" s="1052" t="s">
        <v>261</v>
      </c>
      <c r="G14" s="1052" t="s">
        <v>319</v>
      </c>
      <c r="H14" s="1052" t="s">
        <v>320</v>
      </c>
      <c r="I14" s="1052" t="s">
        <v>321</v>
      </c>
      <c r="J14" s="1052" t="s">
        <v>264</v>
      </c>
      <c r="K14" s="1035" t="s">
        <v>265</v>
      </c>
      <c r="L14" s="989" t="s">
        <v>8</v>
      </c>
      <c r="M14" s="105" t="s">
        <v>5</v>
      </c>
    </row>
    <row r="15" spans="1:13">
      <c r="B15" s="119"/>
      <c r="C15" s="119" t="s">
        <v>266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267</v>
      </c>
      <c r="D16" s="799">
        <v>0</v>
      </c>
      <c r="E16" s="799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7">
        <f>SUM(D16:J16)</f>
        <v>0</v>
      </c>
      <c r="L16" s="144" t="s">
        <v>214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268</v>
      </c>
      <c r="D17" s="801">
        <v>0</v>
      </c>
      <c r="E17" s="802">
        <v>0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28">
        <f>SUM(D17:J17)</f>
        <v>0</v>
      </c>
      <c r="L17" s="144" t="s">
        <v>214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269</v>
      </c>
      <c r="D18" s="801">
        <v>0</v>
      </c>
      <c r="E18" s="802">
        <v>1.1003514720000001</v>
      </c>
      <c r="F18" s="802">
        <v>0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1.1003514720000001</v>
      </c>
      <c r="L18" s="144" t="s">
        <v>214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269</v>
      </c>
      <c r="D19" s="801">
        <v>0</v>
      </c>
      <c r="E19" s="802">
        <v>0</v>
      </c>
      <c r="F19" s="802">
        <v>49.343540000000004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49.343540000000004</v>
      </c>
      <c r="L19" s="144" t="s">
        <v>214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270</v>
      </c>
      <c r="D20" s="801">
        <v>0</v>
      </c>
      <c r="E20" s="802">
        <v>0</v>
      </c>
      <c r="F20" s="802">
        <v>785.35741082426387</v>
      </c>
      <c r="G20" s="802">
        <v>0</v>
      </c>
      <c r="H20" s="802">
        <v>0</v>
      </c>
      <c r="I20" s="802">
        <v>0</v>
      </c>
      <c r="J20" s="802">
        <v>0</v>
      </c>
      <c r="K20" s="159">
        <f>SUM(D20:J20)</f>
        <v>785.35741082426387</v>
      </c>
      <c r="L20" s="144" t="s">
        <v>214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9" t="s">
        <v>271</v>
      </c>
      <c r="C22" s="1120" t="s">
        <v>272</v>
      </c>
      <c r="D22" s="1121">
        <f>SUM(D16:D21)</f>
        <v>0</v>
      </c>
      <c r="E22" s="1121">
        <f>SUM(E16:E21)</f>
        <v>1.1003514720000001</v>
      </c>
      <c r="F22" s="1121">
        <f>SUM(F16:F21)</f>
        <v>834.70095082426383</v>
      </c>
      <c r="G22" s="1121">
        <f t="shared" ref="G22:I22" si="2">SUM(G16:G21)</f>
        <v>0</v>
      </c>
      <c r="H22" s="1121">
        <f t="shared" si="2"/>
        <v>0</v>
      </c>
      <c r="I22" s="1121">
        <f t="shared" si="2"/>
        <v>0</v>
      </c>
      <c r="J22" s="1121">
        <f>SUM(J16:J21)</f>
        <v>0</v>
      </c>
      <c r="K22" s="1122">
        <f>SUM(K16:K21)</f>
        <v>835.80130229626388</v>
      </c>
      <c r="L22" s="1123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3"/>
      <c r="E23" s="797"/>
      <c r="F23" s="797"/>
      <c r="G23" s="797"/>
      <c r="H23" s="797"/>
      <c r="I23" s="797"/>
      <c r="J23" s="797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269</v>
      </c>
      <c r="D24" s="799">
        <v>34192.177180000013</v>
      </c>
      <c r="E24" s="800">
        <v>0</v>
      </c>
      <c r="F24" s="799">
        <v>0</v>
      </c>
      <c r="G24" s="799">
        <v>0</v>
      </c>
      <c r="H24" s="799">
        <v>0</v>
      </c>
      <c r="I24" s="800">
        <v>0</v>
      </c>
      <c r="J24" s="800">
        <v>-398.91016672000012</v>
      </c>
      <c r="K24" s="127">
        <f>SUM(D24:J24)</f>
        <v>33793.267013280012</v>
      </c>
      <c r="L24" s="144" t="s">
        <v>214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270</v>
      </c>
      <c r="D25" s="803">
        <v>158132.68946523691</v>
      </c>
      <c r="E25" s="802">
        <v>0</v>
      </c>
      <c r="F25" s="802">
        <v>0</v>
      </c>
      <c r="G25" s="803">
        <v>-619.54469105066437</v>
      </c>
      <c r="H25" s="801">
        <v>0</v>
      </c>
      <c r="I25" s="802">
        <v>0</v>
      </c>
      <c r="J25" s="797">
        <v>-25973.644242050963</v>
      </c>
      <c r="K25" s="159">
        <f>SUM(D25:J25)</f>
        <v>131539.50053213528</v>
      </c>
      <c r="L25" s="144" t="s">
        <v>214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273</v>
      </c>
      <c r="D26" s="803">
        <v>675429.88923556637</v>
      </c>
      <c r="E26" s="802">
        <v>0</v>
      </c>
      <c r="F26" s="802">
        <v>0</v>
      </c>
      <c r="G26" s="803">
        <v>-4307.0072822957945</v>
      </c>
      <c r="H26" s="801">
        <v>-648.59725349409518</v>
      </c>
      <c r="I26" s="802">
        <v>0</v>
      </c>
      <c r="J26" s="797">
        <v>-1801.597698374565</v>
      </c>
      <c r="K26" s="159">
        <f t="shared" ref="K26:K32" si="3">SUM(D26:J26)</f>
        <v>668672.68700140191</v>
      </c>
      <c r="L26" s="144" t="s">
        <v>214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274</v>
      </c>
      <c r="D27" s="803">
        <v>300967.89680160215</v>
      </c>
      <c r="E27" s="802">
        <v>0</v>
      </c>
      <c r="F27" s="802">
        <v>0</v>
      </c>
      <c r="G27" s="803">
        <v>0</v>
      </c>
      <c r="H27" s="801">
        <v>0</v>
      </c>
      <c r="I27" s="802">
        <v>0</v>
      </c>
      <c r="J27" s="797">
        <v>0</v>
      </c>
      <c r="K27" s="159">
        <f t="shared" si="3"/>
        <v>300967.89680160215</v>
      </c>
      <c r="L27" s="144" t="s">
        <v>214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275</v>
      </c>
      <c r="D28" s="803">
        <v>242890.36550048084</v>
      </c>
      <c r="E28" s="802">
        <v>0</v>
      </c>
      <c r="F28" s="802">
        <v>0</v>
      </c>
      <c r="G28" s="803">
        <v>0</v>
      </c>
      <c r="H28" s="801">
        <v>0</v>
      </c>
      <c r="I28" s="802">
        <v>0</v>
      </c>
      <c r="J28" s="797">
        <v>0</v>
      </c>
      <c r="K28" s="159">
        <f t="shared" si="3"/>
        <v>242890.36550048084</v>
      </c>
      <c r="L28" s="144" t="s">
        <v>214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276</v>
      </c>
      <c r="D29" s="803">
        <v>319418.18373260985</v>
      </c>
      <c r="E29" s="802">
        <v>0</v>
      </c>
      <c r="F29" s="802">
        <v>0</v>
      </c>
      <c r="G29" s="803">
        <v>0</v>
      </c>
      <c r="H29" s="801">
        <v>0</v>
      </c>
      <c r="I29" s="802">
        <v>0</v>
      </c>
      <c r="J29" s="797">
        <v>0</v>
      </c>
      <c r="K29" s="159">
        <f t="shared" si="3"/>
        <v>319418.18373260985</v>
      </c>
      <c r="L29" s="144" t="s">
        <v>214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277</v>
      </c>
      <c r="D30" s="803">
        <v>128993.86591752002</v>
      </c>
      <c r="E30" s="802">
        <v>0</v>
      </c>
      <c r="F30" s="802">
        <v>0</v>
      </c>
      <c r="G30" s="803">
        <v>0</v>
      </c>
      <c r="H30" s="801">
        <v>0</v>
      </c>
      <c r="I30" s="802">
        <v>0</v>
      </c>
      <c r="J30" s="797">
        <v>0</v>
      </c>
      <c r="K30" s="159">
        <f t="shared" si="3"/>
        <v>128993.86591752002</v>
      </c>
      <c r="L30" s="144" t="s">
        <v>214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278</v>
      </c>
      <c r="D31" s="803">
        <v>127912.44765813717</v>
      </c>
      <c r="E31" s="802">
        <v>0</v>
      </c>
      <c r="F31" s="802">
        <v>0</v>
      </c>
      <c r="G31" s="803">
        <v>-677.52025342225772</v>
      </c>
      <c r="H31" s="801">
        <v>0</v>
      </c>
      <c r="I31" s="802">
        <v>0</v>
      </c>
      <c r="J31" s="797">
        <v>0</v>
      </c>
      <c r="K31" s="159">
        <f t="shared" si="3"/>
        <v>127234.92740471491</v>
      </c>
      <c r="L31" s="144" t="s">
        <v>214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279</v>
      </c>
      <c r="D32" s="803">
        <v>68288.094049413616</v>
      </c>
      <c r="E32" s="802">
        <v>0</v>
      </c>
      <c r="F32" s="802">
        <v>0</v>
      </c>
      <c r="G32" s="803">
        <v>0</v>
      </c>
      <c r="H32" s="801">
        <v>0</v>
      </c>
      <c r="I32" s="802">
        <v>0</v>
      </c>
      <c r="J32" s="797">
        <v>0</v>
      </c>
      <c r="K32" s="159">
        <f t="shared" si="3"/>
        <v>68288.094049413616</v>
      </c>
      <c r="L32" s="144" t="s">
        <v>214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3"/>
      <c r="F33" s="1001"/>
      <c r="G33" s="1001"/>
      <c r="H33" s="1001"/>
      <c r="I33" s="1001"/>
      <c r="J33" s="797"/>
      <c r="K33" s="1062"/>
      <c r="L33" s="158"/>
      <c r="M33" s="105">
        <f t="shared" si="1"/>
        <v>18</v>
      </c>
    </row>
    <row r="34" spans="1:13">
      <c r="A34" s="105">
        <f t="shared" si="0"/>
        <v>19</v>
      </c>
      <c r="B34" s="1124" t="s">
        <v>271</v>
      </c>
      <c r="C34" s="1120" t="s">
        <v>238</v>
      </c>
      <c r="D34" s="1121">
        <f>SUM(D24:D33)</f>
        <v>2056225.609540567</v>
      </c>
      <c r="E34" s="1121">
        <f t="shared" ref="E34:I34" si="4">SUM(E24:E33)</f>
        <v>0</v>
      </c>
      <c r="F34" s="1121">
        <f>SUM(F24:F33)</f>
        <v>0</v>
      </c>
      <c r="G34" s="1121">
        <f t="shared" si="4"/>
        <v>-5604.072226768717</v>
      </c>
      <c r="H34" s="1121">
        <f t="shared" si="4"/>
        <v>-648.59725349409518</v>
      </c>
      <c r="I34" s="1121">
        <f t="shared" si="4"/>
        <v>0</v>
      </c>
      <c r="J34" s="1121">
        <f>SUM(J24:J33)</f>
        <v>-28174.152107145528</v>
      </c>
      <c r="K34" s="1122">
        <f>SUM(K24:K33)</f>
        <v>2021798.7879531591</v>
      </c>
      <c r="L34" s="1125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61"/>
      <c r="D35" s="122"/>
      <c r="J35" s="160"/>
      <c r="K35" s="160"/>
      <c r="L35" s="1126"/>
      <c r="M35" s="105">
        <f t="shared" si="1"/>
        <v>20</v>
      </c>
    </row>
    <row r="36" spans="1:13">
      <c r="A36" s="105">
        <f t="shared" si="0"/>
        <v>21</v>
      </c>
      <c r="B36" s="1132" t="s">
        <v>280</v>
      </c>
      <c r="C36" s="1128"/>
      <c r="D36" s="1129">
        <f>D34+D22</f>
        <v>2056225.609540567</v>
      </c>
      <c r="E36" s="1129">
        <f t="shared" ref="E36:I36" si="5">E34+E22</f>
        <v>1.1003514720000001</v>
      </c>
      <c r="F36" s="1129">
        <f>F34+F22</f>
        <v>834.70095082426383</v>
      </c>
      <c r="G36" s="1129">
        <f t="shared" si="5"/>
        <v>-5604.072226768717</v>
      </c>
      <c r="H36" s="1129">
        <f t="shared" si="5"/>
        <v>-648.59725349409518</v>
      </c>
      <c r="I36" s="1130">
        <f t="shared" si="5"/>
        <v>0</v>
      </c>
      <c r="J36" s="1129">
        <f>J34+J22</f>
        <v>-28174.152107145528</v>
      </c>
      <c r="K36" s="1129">
        <f>K34+K22</f>
        <v>2022634.5892554554</v>
      </c>
      <c r="L36" s="1123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322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8"/>
  <sheetViews>
    <sheetView zoomScale="90" zoomScaleNormal="90" zoomScalePageLayoutView="30" workbookViewId="0">
      <selection activeCell="O61" sqref="O61"/>
    </sheetView>
  </sheetViews>
  <sheetFormatPr defaultColWidth="8.5703125" defaultRowHeight="15.75"/>
  <cols>
    <col min="1" max="1" width="5.140625" style="191" customWidth="1"/>
    <col min="2" max="2" width="93.140625" style="3" bestFit="1" customWidth="1"/>
    <col min="3" max="3" width="10.42578125" style="3" customWidth="1"/>
    <col min="4" max="4" width="1.5703125" style="3" customWidth="1"/>
    <col min="5" max="5" width="16.85546875" style="3" customWidth="1"/>
    <col min="6" max="6" width="1.5703125" style="3" customWidth="1"/>
    <col min="7" max="7" width="43.42578125" style="3" customWidth="1"/>
    <col min="8" max="8" width="5.140625" style="211" customWidth="1"/>
    <col min="9" max="9" width="8.5703125" style="3"/>
    <col min="10" max="10" width="9.85546875" style="3" bestFit="1" customWidth="1"/>
    <col min="11" max="16384" width="8.5703125" style="3"/>
  </cols>
  <sheetData>
    <row r="1" spans="1:10">
      <c r="A1" s="485"/>
      <c r="B1" s="28"/>
      <c r="C1" s="28"/>
      <c r="D1" s="28"/>
      <c r="E1" s="59"/>
      <c r="F1" s="59"/>
      <c r="G1" s="59"/>
      <c r="H1" s="479"/>
    </row>
    <row r="2" spans="1:10">
      <c r="A2" s="485"/>
      <c r="B2" s="1310" t="str">
        <f>'Summary of Cost Components'!B2:D2</f>
        <v>SAN DIEGO GAS &amp; ELECTRIC COMPANY</v>
      </c>
      <c r="C2" s="1310"/>
      <c r="D2" s="1310"/>
      <c r="E2" s="1310"/>
      <c r="F2" s="1310"/>
      <c r="G2" s="1310"/>
      <c r="H2" s="479"/>
    </row>
    <row r="3" spans="1:10">
      <c r="B3" s="1310" t="str">
        <f>'Summary of Cost Components'!B3:D3</f>
        <v>CITIZENS' SHARE OF THE BORDER EAST LINE</v>
      </c>
      <c r="C3" s="1310"/>
      <c r="D3" s="1310"/>
      <c r="E3" s="1310"/>
      <c r="F3" s="1310"/>
      <c r="G3" s="1310"/>
      <c r="H3" s="485"/>
    </row>
    <row r="4" spans="1:10">
      <c r="B4" s="1310" t="s">
        <v>35</v>
      </c>
      <c r="C4" s="1310"/>
      <c r="D4" s="1310"/>
      <c r="E4" s="1310"/>
      <c r="F4" s="1310"/>
      <c r="G4" s="1310"/>
      <c r="H4" s="485"/>
    </row>
    <row r="5" spans="1:10">
      <c r="B5" s="1311" t="str">
        <f>'A. Sec.1 - Direct Maintenance'!B5</f>
        <v>Base Period &amp; True-Up Period 12 - Months Ending December 31, 2023</v>
      </c>
      <c r="C5" s="1311"/>
      <c r="D5" s="1311"/>
      <c r="E5" s="1311"/>
      <c r="F5" s="1311"/>
      <c r="G5" s="1311"/>
      <c r="H5" s="485"/>
      <c r="J5" s="701"/>
    </row>
    <row r="6" spans="1:10">
      <c r="B6" s="1312" t="s">
        <v>3</v>
      </c>
      <c r="C6" s="1312"/>
      <c r="D6" s="1312"/>
      <c r="E6" s="1312"/>
      <c r="F6" s="1312"/>
      <c r="G6" s="1312"/>
      <c r="H6" s="490"/>
    </row>
    <row r="7" spans="1:10">
      <c r="A7" s="486"/>
      <c r="B7" s="27"/>
      <c r="C7" s="27"/>
      <c r="D7" s="27"/>
      <c r="E7" s="27"/>
      <c r="F7" s="27"/>
      <c r="G7" s="59"/>
      <c r="H7" s="479"/>
    </row>
    <row r="8" spans="1:10">
      <c r="A8" s="487" t="s">
        <v>4</v>
      </c>
      <c r="B8" s="28"/>
      <c r="C8" s="28"/>
      <c r="D8" s="28"/>
      <c r="E8" s="27"/>
      <c r="F8" s="27"/>
      <c r="G8" s="28"/>
      <c r="H8" s="487" t="s">
        <v>4</v>
      </c>
    </row>
    <row r="9" spans="1:10">
      <c r="A9" s="487" t="s">
        <v>5</v>
      </c>
      <c r="B9" s="28"/>
      <c r="C9" s="28"/>
      <c r="D9" s="28"/>
      <c r="E9" s="1033" t="s">
        <v>7</v>
      </c>
      <c r="F9" s="31"/>
      <c r="G9" s="1033" t="s">
        <v>8</v>
      </c>
      <c r="H9" s="487" t="s">
        <v>5</v>
      </c>
    </row>
    <row r="10" spans="1:10">
      <c r="A10" s="487"/>
      <c r="B10" s="28"/>
      <c r="C10" s="28"/>
      <c r="D10" s="28"/>
      <c r="E10" s="27"/>
      <c r="F10" s="31"/>
      <c r="G10" s="27"/>
      <c r="H10" s="487"/>
    </row>
    <row r="11" spans="1:10">
      <c r="A11" s="487">
        <v>1</v>
      </c>
      <c r="B11" s="30" t="s">
        <v>36</v>
      </c>
      <c r="C11" s="30"/>
      <c r="D11" s="30"/>
      <c r="E11" s="59"/>
      <c r="F11" s="59"/>
      <c r="G11" s="27"/>
      <c r="H11" s="487">
        <f>A11</f>
        <v>1</v>
      </c>
    </row>
    <row r="12" spans="1:10">
      <c r="A12" s="487">
        <f>A11+1</f>
        <v>2</v>
      </c>
      <c r="B12" s="32" t="s">
        <v>37</v>
      </c>
      <c r="C12" s="517"/>
      <c r="D12" s="517"/>
      <c r="E12" s="518">
        <f>E52</f>
        <v>8.1488680707736058E-3</v>
      </c>
      <c r="F12" s="462"/>
      <c r="G12" s="26" t="str">
        <f>"Page 2; Line "&amp;A52</f>
        <v>Page 2; Line 6</v>
      </c>
      <c r="H12" s="487">
        <f>H11+1</f>
        <v>2</v>
      </c>
    </row>
    <row r="13" spans="1:10">
      <c r="A13" s="487">
        <f t="shared" ref="A13:A35" si="0">A12+1</f>
        <v>3</v>
      </c>
      <c r="B13" s="28"/>
      <c r="C13" s="489"/>
      <c r="D13" s="489"/>
      <c r="E13" s="519"/>
      <c r="F13" s="31"/>
      <c r="G13" s="26"/>
      <c r="H13" s="487">
        <f t="shared" ref="H13:H35" si="1">H12+1</f>
        <v>3</v>
      </c>
    </row>
    <row r="14" spans="1:10">
      <c r="A14" s="487">
        <f t="shared" si="0"/>
        <v>4</v>
      </c>
      <c r="B14" s="32" t="s">
        <v>38</v>
      </c>
      <c r="C14" s="517"/>
      <c r="D14" s="517"/>
      <c r="E14" s="518">
        <f>E57</f>
        <v>8.8828816648703519E-3</v>
      </c>
      <c r="F14" s="462"/>
      <c r="G14" s="26" t="str">
        <f>"Page 2; Line "&amp;A57</f>
        <v>Page 2; Line 11</v>
      </c>
      <c r="H14" s="487">
        <f t="shared" si="1"/>
        <v>4</v>
      </c>
    </row>
    <row r="15" spans="1:10">
      <c r="A15" s="487">
        <f t="shared" si="0"/>
        <v>5</v>
      </c>
      <c r="B15" s="59"/>
      <c r="C15" s="486"/>
      <c r="D15" s="486"/>
      <c r="E15" s="520"/>
      <c r="F15" s="463"/>
      <c r="G15" s="26"/>
      <c r="H15" s="487">
        <f t="shared" si="1"/>
        <v>5</v>
      </c>
    </row>
    <row r="16" spans="1:10">
      <c r="A16" s="487">
        <f t="shared" si="0"/>
        <v>6</v>
      </c>
      <c r="B16" s="59" t="s">
        <v>39</v>
      </c>
      <c r="C16" s="486"/>
      <c r="D16" s="486"/>
      <c r="E16" s="518">
        <f>E62</f>
        <v>1.1251678781325153E-2</v>
      </c>
      <c r="F16" s="463"/>
      <c r="G16" s="26" t="str">
        <f>"Page 2; Line "&amp;A62</f>
        <v>Page 2; Line 16</v>
      </c>
      <c r="H16" s="487">
        <f t="shared" si="1"/>
        <v>6</v>
      </c>
    </row>
    <row r="17" spans="1:14">
      <c r="A17" s="487">
        <f t="shared" si="0"/>
        <v>7</v>
      </c>
      <c r="B17" s="59"/>
      <c r="C17" s="486"/>
      <c r="D17" s="486"/>
      <c r="E17" s="520"/>
      <c r="F17" s="463"/>
      <c r="G17" s="26"/>
      <c r="H17" s="487">
        <f t="shared" si="1"/>
        <v>7</v>
      </c>
    </row>
    <row r="18" spans="1:14">
      <c r="A18" s="487">
        <f t="shared" si="0"/>
        <v>8</v>
      </c>
      <c r="B18" s="32" t="s">
        <v>40</v>
      </c>
      <c r="C18" s="517"/>
      <c r="D18" s="517"/>
      <c r="E18" s="518">
        <f>E67</f>
        <v>3.2806493682220286E-4</v>
      </c>
      <c r="F18" s="462"/>
      <c r="G18" s="26" t="str">
        <f>"Page 2; Line "&amp;A67</f>
        <v>Page 2; Line 21</v>
      </c>
      <c r="H18" s="487">
        <f t="shared" si="1"/>
        <v>8</v>
      </c>
    </row>
    <row r="19" spans="1:14">
      <c r="A19" s="487">
        <f t="shared" si="0"/>
        <v>9</v>
      </c>
      <c r="B19" s="28"/>
      <c r="C19" s="489"/>
      <c r="D19" s="489"/>
      <c r="E19" s="519"/>
      <c r="F19" s="31"/>
      <c r="G19" s="26"/>
      <c r="H19" s="487">
        <f t="shared" si="1"/>
        <v>9</v>
      </c>
    </row>
    <row r="20" spans="1:14">
      <c r="A20" s="487">
        <f t="shared" si="0"/>
        <v>10</v>
      </c>
      <c r="B20" s="32" t="s">
        <v>41</v>
      </c>
      <c r="C20" s="489"/>
      <c r="D20" s="489"/>
      <c r="E20" s="518">
        <f>E80</f>
        <v>1.582098098807633E-3</v>
      </c>
      <c r="F20" s="31"/>
      <c r="G20" s="26" t="str">
        <f>"Page 2; Line "&amp;A80</f>
        <v>Page 2; Line 34</v>
      </c>
      <c r="H20" s="487">
        <f t="shared" si="1"/>
        <v>10</v>
      </c>
    </row>
    <row r="21" spans="1:14">
      <c r="A21" s="487">
        <f t="shared" si="0"/>
        <v>11</v>
      </c>
      <c r="B21" s="28"/>
      <c r="C21" s="489"/>
      <c r="D21" s="489"/>
      <c r="E21" s="519"/>
      <c r="F21" s="31"/>
      <c r="G21" s="26"/>
      <c r="H21" s="487">
        <f t="shared" si="1"/>
        <v>11</v>
      </c>
    </row>
    <row r="22" spans="1:14">
      <c r="A22" s="487">
        <f t="shared" si="0"/>
        <v>12</v>
      </c>
      <c r="B22" s="32" t="s">
        <v>42</v>
      </c>
      <c r="C22" s="517"/>
      <c r="D22" s="517"/>
      <c r="E22" s="518">
        <f>E97</f>
        <v>5.4271581643973677E-3</v>
      </c>
      <c r="F22" s="462"/>
      <c r="G22" s="26" t="str">
        <f>"Page 2; Line "&amp;A97</f>
        <v>Page 2; Line 51</v>
      </c>
      <c r="H22" s="487">
        <f t="shared" si="1"/>
        <v>12</v>
      </c>
    </row>
    <row r="23" spans="1:14">
      <c r="A23" s="487">
        <f t="shared" si="0"/>
        <v>13</v>
      </c>
      <c r="B23" s="612"/>
      <c r="C23" s="491"/>
      <c r="D23" s="491"/>
      <c r="E23" s="1116"/>
      <c r="F23" s="43"/>
      <c r="G23" s="26"/>
      <c r="H23" s="487">
        <f t="shared" si="1"/>
        <v>13</v>
      </c>
    </row>
    <row r="24" spans="1:14">
      <c r="A24" s="487">
        <f t="shared" si="0"/>
        <v>14</v>
      </c>
      <c r="B24" s="32" t="s">
        <v>43</v>
      </c>
      <c r="C24" s="517"/>
      <c r="D24" s="517"/>
      <c r="E24" s="521">
        <f>SUM(E12:E22)</f>
        <v>3.5620749716996317E-2</v>
      </c>
      <c r="F24" s="462"/>
      <c r="G24" s="26" t="str">
        <f>"Sum Lines "&amp;A12&amp;" thru "&amp;A22&amp;""</f>
        <v>Sum Lines 2 thru 12</v>
      </c>
      <c r="H24" s="487">
        <f t="shared" si="1"/>
        <v>14</v>
      </c>
    </row>
    <row r="25" spans="1:14">
      <c r="A25" s="487">
        <f t="shared" si="0"/>
        <v>15</v>
      </c>
      <c r="B25" s="28"/>
      <c r="C25" s="489"/>
      <c r="D25" s="489"/>
      <c r="E25" s="522"/>
      <c r="F25" s="33"/>
      <c r="G25" s="26"/>
      <c r="H25" s="487">
        <f t="shared" si="1"/>
        <v>15</v>
      </c>
    </row>
    <row r="26" spans="1:14">
      <c r="A26" s="487">
        <f t="shared" si="0"/>
        <v>16</v>
      </c>
      <c r="B26" s="59" t="s">
        <v>33</v>
      </c>
      <c r="C26" s="523">
        <v>1.0207000000000001E-2</v>
      </c>
      <c r="D26" s="489"/>
      <c r="E26" s="826">
        <f>E24*C26</f>
        <v>3.6358099236138145E-4</v>
      </c>
      <c r="F26" s="444"/>
      <c r="G26" s="26" t="str">
        <f>"Line "&amp;A24&amp;" x Franchise Fee Rate"</f>
        <v>Line 14 x Franchise Fee Rate</v>
      </c>
      <c r="H26" s="487">
        <f t="shared" si="1"/>
        <v>16</v>
      </c>
      <c r="J26"/>
      <c r="K26"/>
      <c r="L26"/>
      <c r="M26"/>
      <c r="N26"/>
    </row>
    <row r="27" spans="1:14">
      <c r="A27" s="487">
        <f t="shared" si="0"/>
        <v>17</v>
      </c>
      <c r="B27" s="28"/>
      <c r="C27" s="489"/>
      <c r="D27" s="489"/>
      <c r="E27" s="1117"/>
      <c r="F27" s="42"/>
      <c r="G27" s="26"/>
      <c r="H27" s="487">
        <f t="shared" si="1"/>
        <v>17</v>
      </c>
    </row>
    <row r="28" spans="1:14" ht="16.5" thickBot="1">
      <c r="A28" s="487">
        <f t="shared" si="0"/>
        <v>18</v>
      </c>
      <c r="B28" s="28" t="s">
        <v>44</v>
      </c>
      <c r="C28" s="489"/>
      <c r="D28" s="489"/>
      <c r="E28" s="524">
        <f>E24+E26</f>
        <v>3.5984330709357699E-2</v>
      </c>
      <c r="F28" s="467"/>
      <c r="G28" s="26" t="str">
        <f>"Line "&amp;A24&amp;" + Line "&amp;A26</f>
        <v>Line 14 + Line 16</v>
      </c>
      <c r="H28" s="487">
        <f t="shared" si="1"/>
        <v>18</v>
      </c>
    </row>
    <row r="29" spans="1:14" ht="16.5" thickTop="1">
      <c r="A29" s="487">
        <f t="shared" si="0"/>
        <v>19</v>
      </c>
      <c r="B29" s="59"/>
      <c r="C29" s="486"/>
      <c r="D29" s="486"/>
      <c r="E29" s="489"/>
      <c r="F29" s="28"/>
      <c r="G29" s="28"/>
      <c r="H29" s="487">
        <f t="shared" si="1"/>
        <v>19</v>
      </c>
    </row>
    <row r="30" spans="1:14">
      <c r="A30" s="487">
        <f t="shared" si="0"/>
        <v>20</v>
      </c>
      <c r="B30" s="30" t="s">
        <v>45</v>
      </c>
      <c r="C30" s="525"/>
      <c r="D30" s="525"/>
      <c r="E30" s="486"/>
      <c r="F30" s="59"/>
      <c r="G30" s="28"/>
      <c r="H30" s="487">
        <f t="shared" si="1"/>
        <v>20</v>
      </c>
    </row>
    <row r="31" spans="1:14">
      <c r="A31" s="487">
        <f t="shared" si="0"/>
        <v>21</v>
      </c>
      <c r="B31" s="32" t="s">
        <v>46</v>
      </c>
      <c r="C31" s="517"/>
      <c r="D31" s="517"/>
      <c r="E31" s="287">
        <v>85194</v>
      </c>
      <c r="F31" s="31"/>
      <c r="G31" s="26" t="s">
        <v>47</v>
      </c>
      <c r="H31" s="487">
        <f t="shared" si="1"/>
        <v>21</v>
      </c>
      <c r="J31" s="701"/>
    </row>
    <row r="32" spans="1:14">
      <c r="A32" s="487">
        <f t="shared" si="0"/>
        <v>22</v>
      </c>
      <c r="B32" s="32"/>
      <c r="C32" s="517"/>
      <c r="D32" s="517"/>
      <c r="E32" s="517"/>
      <c r="F32" s="32"/>
      <c r="G32" s="26"/>
      <c r="H32" s="487">
        <f t="shared" si="1"/>
        <v>22</v>
      </c>
    </row>
    <row r="33" spans="1:8">
      <c r="A33" s="487">
        <f t="shared" si="0"/>
        <v>23</v>
      </c>
      <c r="B33" s="32" t="s">
        <v>48</v>
      </c>
      <c r="C33" s="517"/>
      <c r="D33" s="517"/>
      <c r="E33" s="521">
        <f>+E28</f>
        <v>3.5984330709357699E-2</v>
      </c>
      <c r="F33" s="462"/>
      <c r="G33" s="26" t="str">
        <f>"Line "&amp;A28&amp;" Above"</f>
        <v>Line 18 Above</v>
      </c>
      <c r="H33" s="487">
        <f t="shared" si="1"/>
        <v>23</v>
      </c>
    </row>
    <row r="34" spans="1:8">
      <c r="A34" s="487">
        <f t="shared" si="0"/>
        <v>24</v>
      </c>
      <c r="B34" s="28"/>
      <c r="C34" s="489"/>
      <c r="D34" s="489"/>
      <c r="E34" s="1118"/>
      <c r="F34" s="468"/>
      <c r="G34" s="26"/>
      <c r="H34" s="487">
        <f t="shared" si="1"/>
        <v>24</v>
      </c>
    </row>
    <row r="35" spans="1:8" ht="16.5" thickBot="1">
      <c r="A35" s="487">
        <f t="shared" si="0"/>
        <v>25</v>
      </c>
      <c r="B35" s="28" t="s">
        <v>49</v>
      </c>
      <c r="C35" s="517"/>
      <c r="D35" s="517"/>
      <c r="E35" s="526">
        <f>E31*E33</f>
        <v>3065.6490704530197</v>
      </c>
      <c r="F35" s="469"/>
      <c r="G35" s="26" t="str">
        <f>"Line "&amp;A31&amp;" x Line "&amp;A33</f>
        <v>Line 21 x Line 23</v>
      </c>
      <c r="H35" s="487">
        <f t="shared" si="1"/>
        <v>25</v>
      </c>
    </row>
    <row r="36" spans="1:8" ht="16.5" thickTop="1">
      <c r="A36" s="487"/>
      <c r="B36" s="28"/>
      <c r="C36" s="32"/>
      <c r="D36" s="32"/>
      <c r="E36" s="506"/>
      <c r="F36" s="469"/>
      <c r="G36" s="26"/>
      <c r="H36" s="487"/>
    </row>
    <row r="37" spans="1:8">
      <c r="A37" s="486"/>
      <c r="B37" s="28"/>
      <c r="C37" s="28"/>
      <c r="D37" s="28"/>
      <c r="E37" s="612"/>
      <c r="F37" s="612"/>
      <c r="G37" s="59"/>
      <c r="H37" s="479"/>
    </row>
    <row r="38" spans="1:8">
      <c r="A38" s="486"/>
      <c r="B38" s="1313" t="str">
        <f>B2</f>
        <v>SAN DIEGO GAS &amp; ELECTRIC COMPANY</v>
      </c>
      <c r="C38" s="1313"/>
      <c r="D38" s="1313"/>
      <c r="E38" s="1313"/>
      <c r="F38" s="1313"/>
      <c r="G38" s="1313"/>
      <c r="H38" s="479"/>
    </row>
    <row r="39" spans="1:8">
      <c r="B39" s="1313" t="str">
        <f>B3</f>
        <v>CITIZENS' SHARE OF THE BORDER EAST LINE</v>
      </c>
      <c r="C39" s="1313"/>
      <c r="D39" s="1313"/>
      <c r="E39" s="1313"/>
      <c r="F39" s="1313"/>
      <c r="G39" s="1313"/>
      <c r="H39" s="491"/>
    </row>
    <row r="40" spans="1:8">
      <c r="B40" s="1310" t="str">
        <f>B4</f>
        <v xml:space="preserve">Section 2 - Non-Direct Expense Cost Component </v>
      </c>
      <c r="C40" s="1310"/>
      <c r="D40" s="1310"/>
      <c r="E40" s="1310"/>
      <c r="F40" s="1310"/>
      <c r="G40" s="1310"/>
      <c r="H40" s="489"/>
    </row>
    <row r="41" spans="1:8">
      <c r="B41" s="1311" t="str">
        <f>B5</f>
        <v>Base Period &amp; True-Up Period 12 - Months Ending December 31, 2023</v>
      </c>
      <c r="C41" s="1311"/>
      <c r="D41" s="1311"/>
      <c r="E41" s="1311"/>
      <c r="F41" s="1311"/>
      <c r="G41" s="1311"/>
      <c r="H41" s="489"/>
    </row>
    <row r="42" spans="1:8">
      <c r="B42" s="1312" t="str">
        <f>B6</f>
        <v>($1,000)</v>
      </c>
      <c r="C42" s="1304"/>
      <c r="D42" s="1304"/>
      <c r="E42" s="1304"/>
      <c r="F42" s="1304"/>
      <c r="G42" s="1304"/>
      <c r="H42" s="96"/>
    </row>
    <row r="43" spans="1:8">
      <c r="A43" s="488"/>
      <c r="B43" s="28"/>
      <c r="C43" s="28"/>
      <c r="D43" s="28"/>
      <c r="E43" s="28"/>
      <c r="F43" s="28"/>
      <c r="G43" s="28"/>
      <c r="H43" s="479"/>
    </row>
    <row r="44" spans="1:8">
      <c r="A44" s="487" t="s">
        <v>4</v>
      </c>
      <c r="B44" s="28"/>
      <c r="C44" s="28"/>
      <c r="D44" s="28"/>
      <c r="E44" s="27"/>
      <c r="F44" s="27"/>
      <c r="G44" s="28"/>
      <c r="H44" s="487" t="s">
        <v>4</v>
      </c>
    </row>
    <row r="45" spans="1:8">
      <c r="A45" s="487" t="s">
        <v>5</v>
      </c>
      <c r="B45" s="28"/>
      <c r="C45" s="28"/>
      <c r="D45" s="28"/>
      <c r="E45" s="1033" t="s">
        <v>7</v>
      </c>
      <c r="F45" s="26"/>
      <c r="G45" s="1033" t="s">
        <v>8</v>
      </c>
      <c r="H45" s="487" t="s">
        <v>5</v>
      </c>
    </row>
    <row r="46" spans="1:8">
      <c r="A46" s="487"/>
      <c r="B46" s="28"/>
      <c r="C46" s="28"/>
      <c r="D46" s="28"/>
      <c r="E46" s="27"/>
      <c r="F46" s="27"/>
      <c r="G46" s="28"/>
      <c r="H46" s="487"/>
    </row>
    <row r="47" spans="1:8">
      <c r="A47" s="487">
        <v>1</v>
      </c>
      <c r="B47" s="34" t="s">
        <v>50</v>
      </c>
      <c r="C47" s="34"/>
      <c r="D47" s="34"/>
      <c r="E47" s="613">
        <f>'AV-4'!C16</f>
        <v>6252570.0891808635</v>
      </c>
      <c r="F47" s="27"/>
      <c r="G47" s="26" t="str">
        <f>"AV-4; Line "&amp;'AV-4'!A16&amp;""</f>
        <v>AV-4; Line 6</v>
      </c>
      <c r="H47" s="487">
        <f>A47</f>
        <v>1</v>
      </c>
    </row>
    <row r="48" spans="1:8">
      <c r="A48" s="487">
        <f>A47+1</f>
        <v>2</v>
      </c>
      <c r="B48" s="28"/>
      <c r="C48" s="28"/>
      <c r="D48" s="28"/>
      <c r="E48" s="485"/>
      <c r="F48" s="27"/>
      <c r="G48" s="28"/>
      <c r="H48" s="487">
        <f>H47+1</f>
        <v>2</v>
      </c>
    </row>
    <row r="49" spans="1:10">
      <c r="A49" s="487">
        <f t="shared" ref="A49:A97" si="2">A48+1</f>
        <v>3</v>
      </c>
      <c r="B49" s="30" t="s">
        <v>51</v>
      </c>
      <c r="C49" s="30"/>
      <c r="D49" s="30"/>
      <c r="E49" s="527"/>
      <c r="F49" s="35"/>
      <c r="G49" s="28"/>
      <c r="H49" s="487">
        <f t="shared" ref="H49:H97" si="3">H48+1</f>
        <v>3</v>
      </c>
    </row>
    <row r="50" spans="1:10">
      <c r="A50" s="487">
        <f t="shared" si="2"/>
        <v>4</v>
      </c>
      <c r="B50" s="32" t="s">
        <v>52</v>
      </c>
      <c r="C50" s="32"/>
      <c r="D50" s="32"/>
      <c r="E50" s="827">
        <f>'Stmt AH'!E27</f>
        <v>50951.368760000012</v>
      </c>
      <c r="F50" s="27"/>
      <c r="G50" s="26" t="str">
        <f>"Statement AH; Line "&amp;'Stmt AH'!A27</f>
        <v>Statement AH; Line 17</v>
      </c>
      <c r="H50" s="487">
        <f t="shared" si="3"/>
        <v>4</v>
      </c>
      <c r="J50" s="614"/>
    </row>
    <row r="51" spans="1:10">
      <c r="A51" s="487">
        <f t="shared" si="2"/>
        <v>5</v>
      </c>
      <c r="B51" s="32"/>
      <c r="C51" s="32"/>
      <c r="D51" s="32"/>
      <c r="E51" s="298"/>
      <c r="F51" s="36"/>
      <c r="G51" s="26"/>
      <c r="H51" s="487">
        <f t="shared" si="3"/>
        <v>5</v>
      </c>
      <c r="J51" s="614"/>
    </row>
    <row r="52" spans="1:10">
      <c r="A52" s="487">
        <f t="shared" si="2"/>
        <v>6</v>
      </c>
      <c r="B52" s="32" t="s">
        <v>53</v>
      </c>
      <c r="C52" s="28"/>
      <c r="D52" s="28"/>
      <c r="E52" s="528">
        <f>E50/E47</f>
        <v>8.1488680707736058E-3</v>
      </c>
      <c r="F52" s="58"/>
      <c r="G52" s="26" t="str">
        <f>"Line "&amp;A50&amp;" / Line "&amp;A47</f>
        <v>Line 4 / Line 1</v>
      </c>
      <c r="H52" s="487">
        <f t="shared" si="3"/>
        <v>6</v>
      </c>
      <c r="J52" s="614"/>
    </row>
    <row r="53" spans="1:10">
      <c r="A53" s="487">
        <f t="shared" si="2"/>
        <v>7</v>
      </c>
      <c r="B53" s="32"/>
      <c r="C53" s="32"/>
      <c r="D53" s="32"/>
      <c r="E53" s="615"/>
      <c r="F53" s="616"/>
      <c r="G53" s="26"/>
      <c r="H53" s="487">
        <f t="shared" si="3"/>
        <v>7</v>
      </c>
    </row>
    <row r="54" spans="1:10">
      <c r="A54" s="487">
        <f t="shared" si="2"/>
        <v>8</v>
      </c>
      <c r="B54" s="30" t="s">
        <v>54</v>
      </c>
      <c r="C54" s="30"/>
      <c r="D54" s="30"/>
      <c r="E54" s="617"/>
      <c r="F54" s="618"/>
      <c r="G54" s="29"/>
      <c r="H54" s="487">
        <f t="shared" si="3"/>
        <v>8</v>
      </c>
    </row>
    <row r="55" spans="1:10">
      <c r="A55" s="487">
        <f t="shared" si="2"/>
        <v>9</v>
      </c>
      <c r="B55" s="32" t="s">
        <v>55</v>
      </c>
      <c r="C55" s="32"/>
      <c r="D55" s="32"/>
      <c r="E55" s="828">
        <f>'Stmt AH'!E49</f>
        <v>55540.840203501473</v>
      </c>
      <c r="F55" s="27"/>
      <c r="G55" s="26" t="str">
        <f>"Statement AH; Line "&amp;'Stmt AH'!A49</f>
        <v>Statement AH; Line 39</v>
      </c>
      <c r="H55" s="487">
        <f t="shared" si="3"/>
        <v>9</v>
      </c>
    </row>
    <row r="56" spans="1:10">
      <c r="A56" s="487">
        <f t="shared" si="2"/>
        <v>10</v>
      </c>
      <c r="B56" s="28"/>
      <c r="C56" s="28"/>
      <c r="D56" s="28"/>
      <c r="E56" s="617"/>
      <c r="F56" s="618"/>
      <c r="G56" s="26"/>
      <c r="H56" s="487">
        <f t="shared" si="3"/>
        <v>10</v>
      </c>
    </row>
    <row r="57" spans="1:10">
      <c r="A57" s="487">
        <f t="shared" si="2"/>
        <v>11</v>
      </c>
      <c r="B57" s="503" t="s">
        <v>56</v>
      </c>
      <c r="C57" s="29"/>
      <c r="D57" s="29"/>
      <c r="E57" s="528">
        <f>E55/E47</f>
        <v>8.8828816648703519E-3</v>
      </c>
      <c r="F57" s="58"/>
      <c r="G57" s="26" t="str">
        <f>"Line "&amp;A55&amp;" / Line "&amp;A47</f>
        <v>Line 9 / Line 1</v>
      </c>
      <c r="H57" s="487">
        <f t="shared" si="3"/>
        <v>11</v>
      </c>
    </row>
    <row r="58" spans="1:10">
      <c r="A58" s="487">
        <f t="shared" si="2"/>
        <v>12</v>
      </c>
      <c r="B58" s="29"/>
      <c r="C58" s="29"/>
      <c r="D58" s="29"/>
      <c r="E58" s="529"/>
      <c r="F58" s="38"/>
      <c r="G58" s="26"/>
      <c r="H58" s="487">
        <f t="shared" si="3"/>
        <v>12</v>
      </c>
    </row>
    <row r="59" spans="1:10">
      <c r="A59" s="487">
        <f t="shared" si="2"/>
        <v>13</v>
      </c>
      <c r="B59" s="30" t="s">
        <v>57</v>
      </c>
      <c r="C59" s="29"/>
      <c r="D59" s="29"/>
      <c r="E59" s="529"/>
      <c r="F59" s="38"/>
      <c r="G59" s="26"/>
      <c r="H59" s="487">
        <f t="shared" si="3"/>
        <v>13</v>
      </c>
    </row>
    <row r="60" spans="1:10">
      <c r="A60" s="487">
        <f t="shared" si="2"/>
        <v>14</v>
      </c>
      <c r="B60" s="503" t="s">
        <v>39</v>
      </c>
      <c r="C60" s="29"/>
      <c r="D60" s="29"/>
      <c r="E60" s="828">
        <f>'Stmt AK'!E27</f>
        <v>70351.910201184641</v>
      </c>
      <c r="F60" s="38"/>
      <c r="G60" s="26" t="str">
        <f>"Statement AK; Line "&amp;'Stmt AK'!A27</f>
        <v>Statement AK; Line 17</v>
      </c>
      <c r="H60" s="487">
        <f t="shared" si="3"/>
        <v>14</v>
      </c>
    </row>
    <row r="61" spans="1:10">
      <c r="A61" s="487">
        <f t="shared" si="2"/>
        <v>15</v>
      </c>
      <c r="B61" s="29"/>
      <c r="C61" s="29"/>
      <c r="D61" s="29"/>
      <c r="E61" s="617"/>
      <c r="F61" s="38"/>
      <c r="G61" s="26"/>
      <c r="H61" s="487">
        <f t="shared" si="3"/>
        <v>15</v>
      </c>
    </row>
    <row r="62" spans="1:10">
      <c r="A62" s="487">
        <f t="shared" si="2"/>
        <v>16</v>
      </c>
      <c r="B62" s="503" t="s">
        <v>58</v>
      </c>
      <c r="C62" s="29"/>
      <c r="D62" s="29"/>
      <c r="E62" s="528">
        <f>E60/E47</f>
        <v>1.1251678781325153E-2</v>
      </c>
      <c r="F62" s="38"/>
      <c r="G62" s="26" t="str">
        <f>"Line "&amp;A60&amp;" / Line "&amp;A47</f>
        <v>Line 14 / Line 1</v>
      </c>
      <c r="H62" s="487">
        <f t="shared" si="3"/>
        <v>16</v>
      </c>
    </row>
    <row r="63" spans="1:10">
      <c r="A63" s="487">
        <f t="shared" si="2"/>
        <v>17</v>
      </c>
      <c r="B63" s="29"/>
      <c r="C63" s="29"/>
      <c r="D63" s="29"/>
      <c r="E63" s="529"/>
      <c r="F63" s="38"/>
      <c r="G63" s="26"/>
      <c r="H63" s="487">
        <f t="shared" si="3"/>
        <v>17</v>
      </c>
    </row>
    <row r="64" spans="1:10">
      <c r="A64" s="487">
        <f t="shared" si="2"/>
        <v>18</v>
      </c>
      <c r="B64" s="30" t="s">
        <v>59</v>
      </c>
      <c r="C64" s="30"/>
      <c r="D64" s="30"/>
      <c r="E64" s="529"/>
      <c r="F64" s="38"/>
      <c r="G64" s="26"/>
      <c r="H64" s="487">
        <f t="shared" si="3"/>
        <v>18</v>
      </c>
    </row>
    <row r="65" spans="1:8">
      <c r="A65" s="487">
        <f t="shared" si="2"/>
        <v>19</v>
      </c>
      <c r="B65" s="32" t="s">
        <v>40</v>
      </c>
      <c r="C65" s="32"/>
      <c r="D65" s="32"/>
      <c r="E65" s="828">
        <f>'Stmt AK'!E38</f>
        <v>2051.2490112835153</v>
      </c>
      <c r="F65" s="27"/>
      <c r="G65" s="26" t="str">
        <f>"Statement AK; Line "&amp;'Stmt AK'!A38</f>
        <v>Statement AK; Line 28</v>
      </c>
      <c r="H65" s="487">
        <f t="shared" si="3"/>
        <v>19</v>
      </c>
    </row>
    <row r="66" spans="1:8">
      <c r="A66" s="487">
        <f t="shared" si="2"/>
        <v>20</v>
      </c>
      <c r="B66" s="29"/>
      <c r="C66" s="29"/>
      <c r="D66" s="29"/>
      <c r="E66" s="529"/>
      <c r="F66" s="38"/>
      <c r="G66" s="26"/>
      <c r="H66" s="487">
        <f t="shared" si="3"/>
        <v>20</v>
      </c>
    </row>
    <row r="67" spans="1:8">
      <c r="A67" s="487">
        <f t="shared" si="2"/>
        <v>21</v>
      </c>
      <c r="B67" s="503" t="s">
        <v>60</v>
      </c>
      <c r="C67" s="29"/>
      <c r="D67" s="29"/>
      <c r="E67" s="528">
        <f>E65/E47</f>
        <v>3.2806493682220286E-4</v>
      </c>
      <c r="F67" s="58"/>
      <c r="G67" s="26" t="str">
        <f>"Line "&amp;A65&amp;" / Line "&amp;A47</f>
        <v>Line 19 / Line 1</v>
      </c>
      <c r="H67" s="487">
        <f t="shared" si="3"/>
        <v>21</v>
      </c>
    </row>
    <row r="68" spans="1:8">
      <c r="A68" s="487">
        <f t="shared" si="2"/>
        <v>22</v>
      </c>
      <c r="B68" s="29"/>
      <c r="C68" s="29"/>
      <c r="D68" s="29"/>
      <c r="E68" s="529"/>
      <c r="F68" s="38"/>
      <c r="G68" s="26"/>
      <c r="H68" s="487">
        <f t="shared" si="3"/>
        <v>22</v>
      </c>
    </row>
    <row r="69" spans="1:8">
      <c r="A69" s="487">
        <f t="shared" si="2"/>
        <v>23</v>
      </c>
      <c r="B69" s="30" t="s">
        <v>61</v>
      </c>
      <c r="C69" s="30"/>
      <c r="D69" s="30"/>
      <c r="E69" s="530"/>
      <c r="F69" s="39"/>
      <c r="G69" s="26"/>
      <c r="H69" s="487">
        <f t="shared" si="3"/>
        <v>23</v>
      </c>
    </row>
    <row r="70" spans="1:8">
      <c r="A70" s="487">
        <f t="shared" si="2"/>
        <v>24</v>
      </c>
      <c r="B70" s="504" t="s">
        <v>62</v>
      </c>
      <c r="C70" s="28"/>
      <c r="D70" s="28"/>
      <c r="E70" s="530"/>
      <c r="F70" s="39"/>
      <c r="G70" s="26"/>
      <c r="H70" s="487">
        <f t="shared" si="3"/>
        <v>24</v>
      </c>
    </row>
    <row r="71" spans="1:8">
      <c r="A71" s="487">
        <f t="shared" si="2"/>
        <v>25</v>
      </c>
      <c r="B71" s="32" t="s">
        <v>63</v>
      </c>
      <c r="C71" s="32"/>
      <c r="D71" s="32"/>
      <c r="E71" s="531">
        <f>'Stmt AL'!G15</f>
        <v>50903.831549742623</v>
      </c>
      <c r="F71" s="27"/>
      <c r="G71" s="26" t="str">
        <f>"Statement AL; Line "&amp;'Stmt AL'!A15</f>
        <v>Statement AL; Line 5</v>
      </c>
      <c r="H71" s="487">
        <f t="shared" si="3"/>
        <v>25</v>
      </c>
    </row>
    <row r="72" spans="1:8">
      <c r="A72" s="487">
        <f t="shared" si="2"/>
        <v>26</v>
      </c>
      <c r="B72" s="32" t="s">
        <v>64</v>
      </c>
      <c r="C72" s="32"/>
      <c r="D72" s="32"/>
      <c r="E72" s="532">
        <f>'Stmt AL'!G19</f>
        <v>38075.068980302516</v>
      </c>
      <c r="F72" s="27"/>
      <c r="G72" s="26" t="str">
        <f>"Statement AL; Line "&amp;'Stmt AL'!A19</f>
        <v>Statement AL; Line 9</v>
      </c>
      <c r="H72" s="487">
        <f t="shared" si="3"/>
        <v>26</v>
      </c>
    </row>
    <row r="73" spans="1:8">
      <c r="A73" s="487">
        <f t="shared" si="2"/>
        <v>27</v>
      </c>
      <c r="B73" s="32" t="s">
        <v>65</v>
      </c>
      <c r="C73" s="32"/>
      <c r="D73" s="32"/>
      <c r="E73" s="532">
        <f>'Stmt AL'!E29</f>
        <v>13311.526120437686</v>
      </c>
      <c r="F73" s="27"/>
      <c r="G73" s="26" t="str">
        <f>"Statement AL; Line "&amp;'Stmt AL'!A29</f>
        <v>Statement AL; Line 19</v>
      </c>
      <c r="H73" s="487">
        <f t="shared" si="3"/>
        <v>27</v>
      </c>
    </row>
    <row r="74" spans="1:8">
      <c r="A74" s="487">
        <f t="shared" si="2"/>
        <v>28</v>
      </c>
      <c r="B74" s="32" t="s">
        <v>66</v>
      </c>
      <c r="C74" s="28"/>
      <c r="D74" s="28"/>
      <c r="E74" s="533">
        <f>SUM(E71:E73)</f>
        <v>102290.42665048283</v>
      </c>
      <c r="F74" s="37"/>
      <c r="G74" s="26" t="str">
        <f>"Sum Lines "&amp;A71&amp;" thru "&amp;A73</f>
        <v>Sum Lines 25 thru 27</v>
      </c>
      <c r="H74" s="487">
        <f t="shared" si="3"/>
        <v>28</v>
      </c>
    </row>
    <row r="75" spans="1:8">
      <c r="A75" s="487">
        <f t="shared" si="2"/>
        <v>29</v>
      </c>
      <c r="B75" s="28"/>
      <c r="C75" s="28"/>
      <c r="D75" s="28"/>
      <c r="E75" s="534"/>
      <c r="F75" s="40"/>
      <c r="G75" s="26"/>
      <c r="H75" s="487">
        <f t="shared" si="3"/>
        <v>29</v>
      </c>
    </row>
    <row r="76" spans="1:8">
      <c r="A76" s="487">
        <f t="shared" si="2"/>
        <v>30</v>
      </c>
      <c r="B76" s="32" t="s">
        <v>30</v>
      </c>
      <c r="C76" s="32"/>
      <c r="D76" s="32"/>
      <c r="E76" s="535">
        <f>'Stmt AV'!G110</f>
        <v>9.670679431766574E-2</v>
      </c>
      <c r="F76" s="27"/>
      <c r="G76" s="26" t="str">
        <f>"Statement AV2; Line "&amp;'Stmt AV'!A110</f>
        <v>Statement AV2; Line 31</v>
      </c>
      <c r="H76" s="487">
        <f t="shared" si="3"/>
        <v>30</v>
      </c>
    </row>
    <row r="77" spans="1:8">
      <c r="A77" s="487">
        <f t="shared" si="2"/>
        <v>31</v>
      </c>
      <c r="B77" s="28"/>
      <c r="C77" s="28"/>
      <c r="D77" s="28"/>
      <c r="E77" s="534"/>
      <c r="F77" s="40"/>
      <c r="G77" s="26"/>
      <c r="H77" s="487">
        <f t="shared" si="3"/>
        <v>31</v>
      </c>
    </row>
    <row r="78" spans="1:8">
      <c r="A78" s="487">
        <f t="shared" si="2"/>
        <v>32</v>
      </c>
      <c r="B78" s="32" t="s">
        <v>67</v>
      </c>
      <c r="C78" s="28"/>
      <c r="D78" s="28"/>
      <c r="E78" s="536">
        <f>E74*E76</f>
        <v>9892.179250754516</v>
      </c>
      <c r="F78" s="37"/>
      <c r="G78" s="26" t="str">
        <f>"Line "&amp;A74&amp;" x Line "&amp;A76</f>
        <v>Line 28 x Line 30</v>
      </c>
      <c r="H78" s="487">
        <f t="shared" si="3"/>
        <v>32</v>
      </c>
    </row>
    <row r="79" spans="1:8">
      <c r="A79" s="487">
        <f t="shared" si="2"/>
        <v>33</v>
      </c>
      <c r="B79" s="28"/>
      <c r="C79" s="28"/>
      <c r="D79" s="28"/>
      <c r="E79" s="534"/>
      <c r="F79" s="40"/>
      <c r="G79" s="26"/>
      <c r="H79" s="487">
        <f t="shared" si="3"/>
        <v>33</v>
      </c>
    </row>
    <row r="80" spans="1:8">
      <c r="A80" s="487">
        <f t="shared" si="2"/>
        <v>34</v>
      </c>
      <c r="B80" s="32" t="s">
        <v>68</v>
      </c>
      <c r="C80" s="28"/>
      <c r="D80" s="28"/>
      <c r="E80" s="528">
        <f>E78/E47</f>
        <v>1.582098098807633E-3</v>
      </c>
      <c r="F80" s="58"/>
      <c r="G80" s="26" t="str">
        <f>"Line "&amp;A78&amp;" / Line "&amp;A47</f>
        <v>Line 32 / Line 1</v>
      </c>
      <c r="H80" s="487">
        <f t="shared" si="3"/>
        <v>34</v>
      </c>
    </row>
    <row r="81" spans="1:9">
      <c r="A81" s="487">
        <f t="shared" si="2"/>
        <v>35</v>
      </c>
      <c r="B81" s="32"/>
      <c r="C81" s="28"/>
      <c r="D81" s="28"/>
      <c r="E81" s="502"/>
      <c r="F81" s="58"/>
      <c r="G81" s="26"/>
      <c r="H81" s="487">
        <f t="shared" si="3"/>
        <v>35</v>
      </c>
    </row>
    <row r="82" spans="1:9">
      <c r="A82" s="487">
        <f t="shared" si="2"/>
        <v>36</v>
      </c>
      <c r="B82" s="30" t="s">
        <v>69</v>
      </c>
      <c r="C82" s="697"/>
      <c r="D82" s="697"/>
      <c r="E82" s="695"/>
      <c r="F82" s="695"/>
      <c r="G82" s="695"/>
      <c r="H82" s="487">
        <f t="shared" si="3"/>
        <v>36</v>
      </c>
    </row>
    <row r="83" spans="1:9">
      <c r="A83" s="487">
        <f t="shared" si="2"/>
        <v>37</v>
      </c>
      <c r="B83" s="32" t="s">
        <v>70</v>
      </c>
      <c r="C83" s="697"/>
      <c r="D83" s="697"/>
      <c r="E83" s="397">
        <f>'AV-4'!C14</f>
        <v>35976.396491120919</v>
      </c>
      <c r="F83" s="695"/>
      <c r="G83" s="26" t="str">
        <f>"AV-4; Line "&amp;'AV-4'!F14</f>
        <v>AV-4; Line 4</v>
      </c>
      <c r="H83" s="487">
        <f t="shared" si="3"/>
        <v>37</v>
      </c>
    </row>
    <row r="84" spans="1:9">
      <c r="A84" s="487">
        <f t="shared" si="2"/>
        <v>38</v>
      </c>
      <c r="B84" s="30"/>
      <c r="C84" s="697"/>
      <c r="D84" s="697"/>
      <c r="E84" s="784"/>
      <c r="F84" s="695"/>
      <c r="G84" s="695"/>
      <c r="H84" s="487">
        <f t="shared" si="3"/>
        <v>38</v>
      </c>
    </row>
    <row r="85" spans="1:9">
      <c r="A85" s="487">
        <f t="shared" si="2"/>
        <v>39</v>
      </c>
      <c r="B85" s="32" t="s">
        <v>71</v>
      </c>
      <c r="C85" s="697"/>
      <c r="D85" s="697"/>
      <c r="E85" s="785">
        <f>'AV-4'!C15</f>
        <v>104649.86061846049</v>
      </c>
      <c r="F85" s="695"/>
      <c r="G85" s="26" t="str">
        <f>"AV-4; Line "&amp;'AV-4'!F15</f>
        <v>AV-4; Line 5</v>
      </c>
      <c r="H85" s="487">
        <f t="shared" si="3"/>
        <v>39</v>
      </c>
    </row>
    <row r="86" spans="1:9" ht="20.25">
      <c r="A86" s="487">
        <f t="shared" si="2"/>
        <v>40</v>
      </c>
      <c r="B86" s="697"/>
      <c r="C86" s="701"/>
      <c r="D86" s="701"/>
      <c r="E86" s="786"/>
      <c r="F86" s="705"/>
      <c r="G86" s="697"/>
      <c r="H86" s="487">
        <f t="shared" si="3"/>
        <v>40</v>
      </c>
    </row>
    <row r="87" spans="1:9">
      <c r="A87" s="487">
        <f t="shared" si="2"/>
        <v>41</v>
      </c>
      <c r="B87" s="32" t="s">
        <v>72</v>
      </c>
      <c r="C87" s="701"/>
      <c r="D87" s="701"/>
      <c r="E87" s="787">
        <f>E83+E85</f>
        <v>140626.25710958141</v>
      </c>
      <c r="F87" s="704"/>
      <c r="G87" s="26" t="str">
        <f>"Line "&amp;A83&amp;" + Line "&amp;A85</f>
        <v>Line 37 + Line 39</v>
      </c>
      <c r="H87" s="487">
        <f t="shared" si="3"/>
        <v>41</v>
      </c>
    </row>
    <row r="88" spans="1:9">
      <c r="A88" s="487">
        <f t="shared" si="2"/>
        <v>42</v>
      </c>
      <c r="B88" s="696"/>
      <c r="C88" s="701"/>
      <c r="D88" s="701"/>
      <c r="E88" s="788"/>
      <c r="F88" s="704"/>
      <c r="G88" s="694"/>
      <c r="H88" s="487">
        <f t="shared" si="3"/>
        <v>42</v>
      </c>
    </row>
    <row r="89" spans="1:9">
      <c r="A89" s="487">
        <f t="shared" si="2"/>
        <v>43</v>
      </c>
      <c r="B89" s="32" t="s">
        <v>30</v>
      </c>
      <c r="C89" s="701"/>
      <c r="D89" s="701"/>
      <c r="E89" s="829">
        <f>E76</f>
        <v>9.670679431766574E-2</v>
      </c>
      <c r="F89" s="704"/>
      <c r="G89" s="26" t="str">
        <f>"Line "&amp;A76</f>
        <v>Line 30</v>
      </c>
      <c r="H89" s="487">
        <f t="shared" si="3"/>
        <v>43</v>
      </c>
    </row>
    <row r="90" spans="1:9">
      <c r="A90" s="487">
        <f t="shared" si="2"/>
        <v>44</v>
      </c>
      <c r="B90" s="697"/>
      <c r="C90" s="701"/>
      <c r="D90" s="701"/>
      <c r="E90" s="706"/>
      <c r="F90" s="707"/>
      <c r="G90" s="697"/>
      <c r="H90" s="487">
        <f t="shared" si="3"/>
        <v>44</v>
      </c>
    </row>
    <row r="91" spans="1:9">
      <c r="A91" s="487">
        <f t="shared" si="2"/>
        <v>45</v>
      </c>
      <c r="B91" s="32" t="s">
        <v>73</v>
      </c>
      <c r="C91" s="701"/>
      <c r="D91" s="701"/>
      <c r="E91" s="737">
        <f>E87*E89</f>
        <v>13599.514521959469</v>
      </c>
      <c r="F91" s="709"/>
      <c r="G91" s="26" t="str">
        <f>"Line "&amp;A87&amp;" * Line "&amp;A89</f>
        <v>Line 41 * Line 43</v>
      </c>
      <c r="H91" s="487">
        <f t="shared" si="3"/>
        <v>45</v>
      </c>
    </row>
    <row r="92" spans="1:9">
      <c r="A92" s="487">
        <f t="shared" si="2"/>
        <v>46</v>
      </c>
      <c r="B92" s="696"/>
      <c r="C92" s="701"/>
      <c r="D92" s="701"/>
      <c r="E92" s="708"/>
      <c r="F92" s="709"/>
      <c r="G92" s="694"/>
      <c r="H92" s="487">
        <f t="shared" si="3"/>
        <v>46</v>
      </c>
    </row>
    <row r="93" spans="1:9">
      <c r="A93" s="487">
        <f t="shared" si="2"/>
        <v>47</v>
      </c>
      <c r="B93" s="32" t="s">
        <v>74</v>
      </c>
      <c r="C93" s="701"/>
      <c r="D93" s="701"/>
      <c r="E93" s="830">
        <f>'Stmt AJ'!E27</f>
        <v>20334.172286005236</v>
      </c>
      <c r="F93" s="709"/>
      <c r="G93" s="26" t="str">
        <f>"Statement AJ; Line "&amp;'Stmt AJ'!A27</f>
        <v>Statement AJ; Line 17</v>
      </c>
      <c r="H93" s="487">
        <f t="shared" si="3"/>
        <v>47</v>
      </c>
      <c r="I93" s="701"/>
    </row>
    <row r="94" spans="1:9">
      <c r="A94" s="487">
        <f t="shared" si="2"/>
        <v>48</v>
      </c>
      <c r="B94" s="32"/>
      <c r="C94" s="701"/>
      <c r="D94" s="701"/>
      <c r="E94" s="579"/>
      <c r="F94" s="709"/>
      <c r="G94" s="26"/>
      <c r="H94" s="487">
        <f t="shared" si="3"/>
        <v>48</v>
      </c>
    </row>
    <row r="95" spans="1:9">
      <c r="A95" s="487">
        <f t="shared" si="2"/>
        <v>49</v>
      </c>
      <c r="B95" s="32" t="s">
        <v>75</v>
      </c>
      <c r="C95" s="701"/>
      <c r="D95" s="701"/>
      <c r="E95" s="579">
        <f>E91+E93</f>
        <v>33933.686807964703</v>
      </c>
      <c r="F95" s="709"/>
      <c r="G95" s="26" t="str">
        <f>"Line "&amp;A91&amp;" + Line "&amp;A93</f>
        <v>Line 45 + Line 47</v>
      </c>
      <c r="H95" s="487">
        <f t="shared" si="3"/>
        <v>49</v>
      </c>
    </row>
    <row r="96" spans="1:9">
      <c r="A96" s="487">
        <f t="shared" si="2"/>
        <v>50</v>
      </c>
      <c r="B96" s="697"/>
      <c r="C96" s="701"/>
      <c r="D96" s="701"/>
      <c r="E96" s="721"/>
      <c r="F96" s="697"/>
      <c r="G96" s="697"/>
      <c r="H96" s="487">
        <f t="shared" si="3"/>
        <v>50</v>
      </c>
    </row>
    <row r="97" spans="1:8" ht="16.5" thickBot="1">
      <c r="A97" s="487">
        <f t="shared" si="2"/>
        <v>51</v>
      </c>
      <c r="B97" s="32" t="s">
        <v>76</v>
      </c>
      <c r="C97" s="701"/>
      <c r="D97" s="701"/>
      <c r="E97" s="738">
        <f>E95/E47</f>
        <v>5.4271581643973677E-3</v>
      </c>
      <c r="F97" s="710"/>
      <c r="G97" s="26" t="str">
        <f>"Line "&amp;A95&amp;" / Line "&amp;A47&amp;""</f>
        <v>Line 49 / Line 1</v>
      </c>
      <c r="H97" s="487">
        <f t="shared" si="3"/>
        <v>51</v>
      </c>
    </row>
    <row r="98" spans="1:8" ht="16.5" thickTop="1">
      <c r="A98" s="489"/>
    </row>
    <row r="99" spans="1:8">
      <c r="A99" s="489"/>
    </row>
    <row r="100" spans="1:8">
      <c r="A100" s="489"/>
    </row>
    <row r="101" spans="1:8">
      <c r="A101" s="489"/>
    </row>
    <row r="102" spans="1:8">
      <c r="A102" s="489"/>
    </row>
    <row r="103" spans="1:8">
      <c r="A103" s="489"/>
    </row>
    <row r="104" spans="1:8">
      <c r="A104" s="489"/>
    </row>
    <row r="105" spans="1:8">
      <c r="A105" s="489"/>
    </row>
    <row r="106" spans="1:8">
      <c r="A106" s="489"/>
    </row>
    <row r="107" spans="1:8">
      <c r="A107" s="489"/>
    </row>
    <row r="108" spans="1:8">
      <c r="A108" s="489"/>
    </row>
    <row r="109" spans="1:8">
      <c r="A109" s="489"/>
    </row>
    <row r="110" spans="1:8">
      <c r="A110" s="489"/>
    </row>
    <row r="111" spans="1:8">
      <c r="A111" s="489"/>
    </row>
    <row r="112" spans="1:8">
      <c r="A112" s="489"/>
    </row>
    <row r="113" spans="1:1">
      <c r="A113" s="489"/>
    </row>
    <row r="114" spans="1:1">
      <c r="A114" s="489"/>
    </row>
    <row r="115" spans="1:1">
      <c r="A115" s="489"/>
    </row>
    <row r="116" spans="1:1">
      <c r="A116" s="489"/>
    </row>
    <row r="117" spans="1:1">
      <c r="A117" s="489"/>
    </row>
    <row r="118" spans="1:1">
      <c r="A118" s="489"/>
    </row>
    <row r="119" spans="1:1">
      <c r="A119" s="489"/>
    </row>
    <row r="120" spans="1:1">
      <c r="A120" s="489"/>
    </row>
    <row r="121" spans="1:1">
      <c r="A121" s="489"/>
    </row>
    <row r="122" spans="1:1">
      <c r="A122" s="489"/>
    </row>
    <row r="123" spans="1:1">
      <c r="A123" s="489"/>
    </row>
    <row r="124" spans="1:1">
      <c r="A124" s="489"/>
    </row>
    <row r="125" spans="1:1">
      <c r="A125" s="489"/>
    </row>
    <row r="126" spans="1:1">
      <c r="A126" s="489"/>
    </row>
    <row r="127" spans="1:1">
      <c r="A127" s="489"/>
    </row>
    <row r="128" spans="1:1">
      <c r="A128" s="489"/>
    </row>
    <row r="129" spans="1:1">
      <c r="A129" s="489"/>
    </row>
    <row r="130" spans="1:1">
      <c r="A130" s="489"/>
    </row>
    <row r="131" spans="1:1">
      <c r="A131" s="489"/>
    </row>
    <row r="132" spans="1:1">
      <c r="A132" s="489"/>
    </row>
    <row r="133" spans="1:1">
      <c r="A133" s="489"/>
    </row>
    <row r="134" spans="1:1">
      <c r="A134" s="489"/>
    </row>
    <row r="135" spans="1:1">
      <c r="A135" s="489"/>
    </row>
    <row r="136" spans="1:1">
      <c r="A136" s="489"/>
    </row>
    <row r="137" spans="1:1">
      <c r="A137" s="489"/>
    </row>
    <row r="138" spans="1:1">
      <c r="A138" s="489"/>
    </row>
    <row r="139" spans="1:1">
      <c r="A139" s="489"/>
    </row>
    <row r="140" spans="1:1">
      <c r="A140" s="489"/>
    </row>
    <row r="141" spans="1:1">
      <c r="A141" s="489"/>
    </row>
    <row r="142" spans="1:1">
      <c r="A142" s="489"/>
    </row>
    <row r="143" spans="1:1">
      <c r="A143" s="489"/>
    </row>
    <row r="144" spans="1:1">
      <c r="A144" s="489"/>
    </row>
    <row r="145" spans="1:6">
      <c r="A145" s="489"/>
    </row>
    <row r="146" spans="1:6">
      <c r="A146" s="489"/>
    </row>
    <row r="147" spans="1:6">
      <c r="A147" s="489"/>
    </row>
    <row r="148" spans="1:6">
      <c r="A148" s="489"/>
    </row>
    <row r="149" spans="1:6">
      <c r="A149" s="489"/>
    </row>
    <row r="150" spans="1:6">
      <c r="A150" s="489"/>
    </row>
    <row r="151" spans="1:6">
      <c r="A151" s="489"/>
    </row>
    <row r="152" spans="1:6">
      <c r="A152" s="489"/>
      <c r="B152" s="59"/>
      <c r="C152" s="59"/>
      <c r="D152" s="59"/>
      <c r="E152" s="59"/>
      <c r="F152" s="59"/>
    </row>
    <row r="153" spans="1:6">
      <c r="A153" s="489"/>
      <c r="B153" s="59"/>
      <c r="C153" s="59"/>
      <c r="D153" s="59"/>
      <c r="E153" s="59"/>
      <c r="F153" s="59"/>
    </row>
    <row r="158" spans="1:6">
      <c r="A158" s="486"/>
      <c r="B158" s="59"/>
      <c r="C158" s="59"/>
      <c r="D158" s="59"/>
      <c r="E158" s="41"/>
      <c r="F158" s="41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3" fitToHeight="0" orientation="portrait" r:id="rId1"/>
  <headerFooter scaleWithDoc="0">
    <oddFooter xml:space="preserve">&amp;C&amp;"Times New Roman,Regular"&amp;10Section 2
Non-Direct Expenses
Page &amp;P of &amp;N
</oddFooter>
  </headerFooter>
  <rowBreaks count="1" manualBreakCount="1">
    <brk id="36" max="7" man="1"/>
  </rowBreaks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I42"/>
  <sheetViews>
    <sheetView zoomScale="80" zoomScaleNormal="80" workbookViewId="0"/>
  </sheetViews>
  <sheetFormatPr defaultColWidth="9.140625" defaultRowHeight="15.75"/>
  <cols>
    <col min="1" max="1" width="5.42578125" style="95" customWidth="1"/>
    <col min="2" max="2" width="45.140625" style="96" customWidth="1"/>
    <col min="3" max="3" width="19.85546875" style="96" customWidth="1"/>
    <col min="4" max="4" width="59.42578125" style="96" customWidth="1"/>
    <col min="5" max="5" width="5.42578125" style="95" customWidth="1"/>
    <col min="6" max="6" width="11" style="96" customWidth="1"/>
    <col min="7" max="7" width="7.42578125" style="96" customWidth="1"/>
    <col min="8" max="8" width="10" style="96" bestFit="1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22" t="s">
        <v>0</v>
      </c>
      <c r="C2" s="1322"/>
      <c r="D2" s="1322"/>
    </row>
    <row r="3" spans="1:9">
      <c r="B3" s="1322" t="s">
        <v>308</v>
      </c>
      <c r="C3" s="1322"/>
      <c r="D3" s="1322"/>
    </row>
    <row r="4" spans="1:9">
      <c r="B4" s="1322" t="s">
        <v>309</v>
      </c>
      <c r="C4" s="1322"/>
      <c r="D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9">
      <c r="B6" s="1326" t="s">
        <v>3</v>
      </c>
      <c r="C6" s="1326"/>
      <c r="D6" s="1326"/>
    </row>
    <row r="7" spans="1:9">
      <c r="B7" s="97"/>
      <c r="C7" s="97"/>
      <c r="D7" s="97"/>
    </row>
    <row r="8" spans="1:9">
      <c r="B8" s="1322" t="s">
        <v>286</v>
      </c>
      <c r="C8" s="1322"/>
      <c r="D8" s="1322"/>
    </row>
    <row r="9" spans="1:9">
      <c r="A9" s="105"/>
    </row>
    <row r="10" spans="1:9">
      <c r="A10" s="105"/>
      <c r="B10" s="451"/>
      <c r="C10" s="953" t="s">
        <v>287</v>
      </c>
      <c r="D10" s="958"/>
      <c r="E10" s="105"/>
    </row>
    <row r="11" spans="1:9">
      <c r="A11" s="105" t="s">
        <v>4</v>
      </c>
      <c r="B11" s="952"/>
      <c r="C11" s="102" t="s">
        <v>323</v>
      </c>
      <c r="D11" s="104"/>
      <c r="E11" s="105" t="s">
        <v>4</v>
      </c>
    </row>
    <row r="12" spans="1:9">
      <c r="A12" s="105" t="s">
        <v>5</v>
      </c>
      <c r="B12" s="992" t="s">
        <v>124</v>
      </c>
      <c r="C12" s="989" t="s">
        <v>176</v>
      </c>
      <c r="D12" s="989" t="s">
        <v>8</v>
      </c>
      <c r="E12" s="105" t="s">
        <v>5</v>
      </c>
    </row>
    <row r="13" spans="1:9">
      <c r="A13" s="105"/>
      <c r="B13" s="954"/>
      <c r="C13" s="172"/>
      <c r="D13" s="178"/>
      <c r="E13" s="105"/>
    </row>
    <row r="14" spans="1:9">
      <c r="A14" s="105">
        <v>1</v>
      </c>
      <c r="B14" s="955" t="str">
        <f>"Dec-"&amp;RIGHT(Automation!$B$3-1,2)</f>
        <v>Dec-22</v>
      </c>
      <c r="C14" s="804">
        <v>69951.332410000017</v>
      </c>
      <c r="D14" s="143" t="str">
        <f>Automation!B3-1&amp;" Form 1; Page 200-201; Footnote Data (b)"</f>
        <v>2022 Form 1; Page 200-201; Footnote Data (b)</v>
      </c>
      <c r="E14" s="105">
        <f>A14</f>
        <v>1</v>
      </c>
      <c r="F14" s="112"/>
    </row>
    <row r="15" spans="1:9">
      <c r="A15" s="105">
        <f>A14+1</f>
        <v>2</v>
      </c>
      <c r="B15" s="956"/>
      <c r="C15" s="798"/>
      <c r="D15" s="116"/>
      <c r="E15" s="105">
        <f>E14+1</f>
        <v>2</v>
      </c>
    </row>
    <row r="16" spans="1:9">
      <c r="A16" s="105">
        <f t="shared" ref="A16:A20" si="0">A15+1</f>
        <v>3</v>
      </c>
      <c r="B16" s="955" t="str">
        <f>"Dec-"&amp;RIGHT(Automation!$B$3,2)</f>
        <v>Dec-23</v>
      </c>
      <c r="C16" s="803">
        <v>76610.14694999998</v>
      </c>
      <c r="D16" s="143" t="str">
        <f>Automation!B3&amp;" Form 1; Page 200-201; Footnote Data (b)"</f>
        <v>2023 Form 1; Page 200-201; Footnote Data (b)</v>
      </c>
      <c r="E16" s="105">
        <f t="shared" ref="E16:E20" si="1">E15+1</f>
        <v>3</v>
      </c>
      <c r="F16" s="112"/>
      <c r="H16" s="347"/>
      <c r="I16" s="141"/>
    </row>
    <row r="17" spans="1:6">
      <c r="A17" s="105">
        <f t="shared" si="0"/>
        <v>4</v>
      </c>
      <c r="B17" s="961"/>
      <c r="C17" s="1049"/>
      <c r="D17" s="1049"/>
      <c r="E17" s="105">
        <f t="shared" si="1"/>
        <v>4</v>
      </c>
    </row>
    <row r="18" spans="1:6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7" t="s">
        <v>237</v>
      </c>
      <c r="C19" s="175">
        <f>(C14+C16)/2</f>
        <v>73280.739679999999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7"/>
      <c r="C20" s="1009"/>
      <c r="D20" s="991"/>
      <c r="E20" s="105">
        <f t="shared" si="1"/>
        <v>7</v>
      </c>
    </row>
    <row r="21" spans="1:6">
      <c r="A21" s="105"/>
      <c r="B21" s="122"/>
      <c r="C21" s="177"/>
      <c r="D21" s="122"/>
      <c r="E21" s="105"/>
    </row>
    <row r="22" spans="1:6">
      <c r="A22" s="105"/>
      <c r="B22" s="122"/>
      <c r="C22" s="122"/>
      <c r="D22" s="122"/>
    </row>
    <row r="23" spans="1:6">
      <c r="A23"/>
      <c r="B23"/>
      <c r="C23" s="122"/>
      <c r="D23" s="122"/>
      <c r="F23" s="112"/>
    </row>
    <row r="24" spans="1:6">
      <c r="A24"/>
      <c r="B24"/>
      <c r="C24" s="122"/>
      <c r="D24" s="122"/>
    </row>
    <row r="25" spans="1:6">
      <c r="A25"/>
      <c r="B25"/>
      <c r="C25" s="122"/>
      <c r="D25" s="122"/>
    </row>
    <row r="26" spans="1:6">
      <c r="C26" s="122"/>
      <c r="D26" s="122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>
      <c r="B35" s="122"/>
      <c r="C35" s="122"/>
      <c r="D35" s="122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  <row r="42" spans="1:5" s="122" customFormat="1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I41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39" style="96" customWidth="1"/>
    <col min="3" max="3" width="22.42578125" style="96" customWidth="1"/>
    <col min="4" max="4" width="59.42578125" style="96" customWidth="1"/>
    <col min="5" max="5" width="5.140625" style="95" customWidth="1"/>
    <col min="6" max="6" width="11" style="96" customWidth="1"/>
    <col min="7" max="7" width="7.42578125" style="96" customWidth="1"/>
    <col min="8" max="8" width="10" style="96" bestFit="1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22" t="s">
        <v>0</v>
      </c>
      <c r="C2" s="1322"/>
      <c r="D2" s="1322"/>
    </row>
    <row r="3" spans="1:9">
      <c r="B3" s="1322" t="s">
        <v>308</v>
      </c>
      <c r="C3" s="1322"/>
      <c r="D3" s="1322"/>
    </row>
    <row r="4" spans="1:9">
      <c r="B4" s="1322" t="s">
        <v>309</v>
      </c>
      <c r="C4" s="1322"/>
      <c r="D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9">
      <c r="B6" s="1326" t="s">
        <v>3</v>
      </c>
      <c r="C6" s="1326"/>
      <c r="D6" s="1326"/>
    </row>
    <row r="7" spans="1:9">
      <c r="B7" s="97"/>
      <c r="C7" s="97"/>
      <c r="D7" s="97"/>
    </row>
    <row r="8" spans="1:9">
      <c r="A8" s="105"/>
      <c r="B8" s="1322" t="s">
        <v>289</v>
      </c>
      <c r="C8" s="1322"/>
      <c r="D8" s="1322"/>
    </row>
    <row r="9" spans="1:9">
      <c r="A9" s="105"/>
      <c r="E9" s="105"/>
    </row>
    <row r="10" spans="1:9">
      <c r="A10" s="105"/>
      <c r="B10" s="451"/>
      <c r="C10" s="962" t="s">
        <v>287</v>
      </c>
      <c r="D10" s="958"/>
      <c r="E10" s="105"/>
    </row>
    <row r="11" spans="1:9">
      <c r="A11" s="105" t="s">
        <v>4</v>
      </c>
      <c r="B11" s="952"/>
      <c r="C11" s="102" t="s">
        <v>324</v>
      </c>
      <c r="D11" s="104"/>
      <c r="E11" s="105" t="s">
        <v>4</v>
      </c>
    </row>
    <row r="12" spans="1:9">
      <c r="A12" s="105" t="s">
        <v>5</v>
      </c>
      <c r="B12" s="992" t="s">
        <v>124</v>
      </c>
      <c r="C12" s="989" t="s">
        <v>176</v>
      </c>
      <c r="D12" s="989" t="s">
        <v>8</v>
      </c>
      <c r="E12" s="105" t="s">
        <v>5</v>
      </c>
    </row>
    <row r="13" spans="1:9">
      <c r="A13" s="105"/>
      <c r="B13" s="954"/>
      <c r="C13" s="172"/>
      <c r="D13" s="178"/>
      <c r="E13" s="105"/>
    </row>
    <row r="14" spans="1:9">
      <c r="A14" s="105">
        <v>1</v>
      </c>
      <c r="B14" s="955" t="str">
        <f>"Dec-"&amp;RIGHT(Automation!$B$3-1,2)</f>
        <v>Dec-22</v>
      </c>
      <c r="C14" s="804">
        <v>243049.82983647494</v>
      </c>
      <c r="D14" s="143" t="str">
        <f>Automation!B3-1&amp;" Form 1; Page 200-201; Footnote Data (b)"</f>
        <v>2022 Form 1; Page 200-201; Footnote Data (b)</v>
      </c>
      <c r="E14" s="105">
        <f>A14</f>
        <v>1</v>
      </c>
      <c r="F14" s="112"/>
      <c r="H14" s="347"/>
      <c r="I14" s="1153"/>
    </row>
    <row r="15" spans="1:9">
      <c r="A15" s="105">
        <f>A14+1</f>
        <v>2</v>
      </c>
      <c r="B15" s="956"/>
      <c r="C15" s="798"/>
      <c r="D15" s="798"/>
      <c r="E15" s="105">
        <f>E14+1</f>
        <v>2</v>
      </c>
    </row>
    <row r="16" spans="1:9">
      <c r="A16" s="105">
        <f t="shared" ref="A16:A20" si="0">A15+1</f>
        <v>3</v>
      </c>
      <c r="B16" s="955" t="str">
        <f>"Dec-"&amp;RIGHT(Automation!$B$3,2)</f>
        <v>Dec-23</v>
      </c>
      <c r="C16" s="803">
        <v>268071.91264152038</v>
      </c>
      <c r="D16" s="143" t="str">
        <f>Automation!B3&amp;" Form 1; Page 200-201; Footnote Data (b)"</f>
        <v>2023 Form 1; Page 200-201; Footnote Data (b)</v>
      </c>
      <c r="E16" s="105">
        <f t="shared" ref="E16:E20" si="1">E15+1</f>
        <v>3</v>
      </c>
      <c r="F16" s="112"/>
    </row>
    <row r="17" spans="1:6">
      <c r="A17" s="105">
        <f t="shared" si="0"/>
        <v>4</v>
      </c>
      <c r="B17" s="1057"/>
      <c r="C17" s="1063"/>
      <c r="D17" s="1047"/>
      <c r="E17" s="105">
        <f t="shared" si="1"/>
        <v>4</v>
      </c>
    </row>
    <row r="18" spans="1:6">
      <c r="A18" s="105">
        <f t="shared" si="0"/>
        <v>5</v>
      </c>
      <c r="B18" s="957"/>
      <c r="C18" s="172"/>
      <c r="D18" s="178"/>
      <c r="E18" s="105">
        <f t="shared" si="1"/>
        <v>5</v>
      </c>
    </row>
    <row r="19" spans="1:6">
      <c r="A19" s="105">
        <f t="shared" si="0"/>
        <v>6</v>
      </c>
      <c r="B19" s="957" t="s">
        <v>237</v>
      </c>
      <c r="C19" s="175">
        <f>(C14+C16)/2</f>
        <v>255560.87123899767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>
      <c r="A20" s="105">
        <f t="shared" si="0"/>
        <v>7</v>
      </c>
      <c r="B20" s="1057"/>
      <c r="C20" s="1009"/>
      <c r="D20" s="991"/>
      <c r="E20" s="105">
        <f t="shared" si="1"/>
        <v>7</v>
      </c>
    </row>
    <row r="21" spans="1:6">
      <c r="A21" s="105"/>
      <c r="B21" s="122"/>
      <c r="C21" s="177"/>
      <c r="D21" s="122"/>
      <c r="E21" s="105"/>
    </row>
    <row r="22" spans="1:6">
      <c r="A22" s="105"/>
      <c r="B22" s="122"/>
      <c r="C22" s="122"/>
      <c r="D22" s="122"/>
    </row>
    <row r="23" spans="1:6" ht="18.75">
      <c r="A23" s="121"/>
      <c r="B23" s="122"/>
      <c r="C23" s="122"/>
      <c r="D23" s="122"/>
      <c r="F23" s="112"/>
    </row>
    <row r="24" spans="1:6">
      <c r="B24" s="122"/>
      <c r="C24" s="122"/>
      <c r="D24" s="122"/>
    </row>
    <row r="25" spans="1:6">
      <c r="B25" s="122"/>
      <c r="C25" s="122"/>
      <c r="D25" s="122"/>
    </row>
    <row r="26" spans="1:6">
      <c r="B26" s="122"/>
      <c r="C26" s="122"/>
      <c r="D26" s="122"/>
      <c r="F26" s="170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>
      <c r="B31" s="122"/>
      <c r="C31" s="122"/>
      <c r="D31" s="122"/>
    </row>
    <row r="32" spans="1:6">
      <c r="B32" s="122"/>
      <c r="C32" s="122"/>
      <c r="D32" s="122"/>
    </row>
    <row r="33" spans="1:5">
      <c r="B33" s="122"/>
      <c r="C33" s="122"/>
      <c r="D33" s="122"/>
    </row>
    <row r="34" spans="1:5">
      <c r="B34" s="122"/>
      <c r="C34" s="122"/>
      <c r="D34" s="122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  <row r="38" spans="1:5" s="122" customFormat="1">
      <c r="A38" s="105"/>
      <c r="E38" s="105"/>
    </row>
    <row r="39" spans="1:5" s="122" customFormat="1">
      <c r="A39" s="105"/>
      <c r="E39" s="105"/>
    </row>
    <row r="40" spans="1:5" s="122" customFormat="1">
      <c r="A40" s="105"/>
      <c r="E40" s="105"/>
    </row>
    <row r="41" spans="1:5" s="122" customFormat="1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G27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3.42578125" style="96" customWidth="1"/>
    <col min="13" max="16384" width="9.140625" style="96"/>
  </cols>
  <sheetData>
    <row r="2" spans="1:7">
      <c r="B2" s="1322" t="s">
        <v>0</v>
      </c>
      <c r="C2" s="1322"/>
      <c r="D2" s="1322"/>
      <c r="E2" s="1322"/>
    </row>
    <row r="3" spans="1:7">
      <c r="B3" s="1322" t="s">
        <v>308</v>
      </c>
      <c r="C3" s="1322"/>
      <c r="D3" s="1322"/>
      <c r="E3" s="1322"/>
    </row>
    <row r="4" spans="1:7">
      <c r="B4" s="1322" t="s">
        <v>309</v>
      </c>
      <c r="C4" s="1322"/>
      <c r="D4" s="1322"/>
      <c r="E4" s="1322"/>
    </row>
    <row r="5" spans="1:7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G5"/>
    </row>
    <row r="6" spans="1:7">
      <c r="B6" s="1326" t="s">
        <v>3</v>
      </c>
      <c r="C6" s="1326"/>
      <c r="D6" s="1326"/>
      <c r="E6" s="1326"/>
    </row>
    <row r="7" spans="1:7">
      <c r="B7" s="97"/>
      <c r="C7" s="97"/>
      <c r="D7" s="97"/>
      <c r="E7" s="97"/>
    </row>
    <row r="8" spans="1:7">
      <c r="B8" s="1322" t="s">
        <v>291</v>
      </c>
      <c r="C8" s="1322"/>
      <c r="D8" s="1322"/>
      <c r="E8" s="1322"/>
    </row>
    <row r="9" spans="1:7">
      <c r="A9" s="105"/>
      <c r="F9" s="105"/>
    </row>
    <row r="10" spans="1:7">
      <c r="A10" s="105" t="s">
        <v>4</v>
      </c>
      <c r="B10" s="449"/>
      <c r="C10" s="449"/>
      <c r="D10" s="450"/>
      <c r="E10" s="953"/>
      <c r="F10" s="105" t="s">
        <v>4</v>
      </c>
    </row>
    <row r="11" spans="1:7">
      <c r="A11" s="105" t="s">
        <v>5</v>
      </c>
      <c r="B11" s="992" t="s">
        <v>124</v>
      </c>
      <c r="C11" s="992" t="s">
        <v>259</v>
      </c>
      <c r="D11" s="992" t="s">
        <v>7</v>
      </c>
      <c r="E11" s="989" t="s">
        <v>8</v>
      </c>
      <c r="F11" s="105" t="s">
        <v>5</v>
      </c>
    </row>
    <row r="12" spans="1:7">
      <c r="A12" s="105"/>
      <c r="B12" s="959"/>
      <c r="C12" s="959"/>
      <c r="D12" s="959"/>
      <c r="E12" s="960"/>
      <c r="F12" s="105"/>
    </row>
    <row r="13" spans="1:7">
      <c r="A13" s="105">
        <v>1</v>
      </c>
      <c r="B13" s="955" t="str">
        <f>"Dec-"&amp;RIGHT(Automation!$B$3-1,2)</f>
        <v>Dec-22</v>
      </c>
      <c r="C13" s="955" t="s">
        <v>292</v>
      </c>
      <c r="D13" s="963">
        <v>883346.59900000005</v>
      </c>
      <c r="E13" s="796" t="str">
        <f>Automation!B3-1&amp;" Form 1; Page 356; Accts 303 to 398"</f>
        <v>2022 Form 1; Page 356; Accts 303 to 398</v>
      </c>
      <c r="F13" s="105">
        <f>A13</f>
        <v>1</v>
      </c>
    </row>
    <row r="14" spans="1:7">
      <c r="A14" s="105">
        <f>A13+1</f>
        <v>2</v>
      </c>
      <c r="B14" s="955"/>
      <c r="C14" s="955" t="s">
        <v>293</v>
      </c>
      <c r="D14" s="993">
        <v>0.73170000000000002</v>
      </c>
      <c r="E14" s="459" t="str">
        <f>Automation!B3-1&amp;" Form 1; Page 356; Electric"</f>
        <v>2022 Form 1; Page 356; Electric</v>
      </c>
      <c r="F14" s="105">
        <f>F13+1</f>
        <v>2</v>
      </c>
    </row>
    <row r="15" spans="1:7">
      <c r="A15" s="105">
        <f t="shared" ref="A15:A23" si="0">A14+1</f>
        <v>3</v>
      </c>
      <c r="B15" s="955"/>
      <c r="C15" s="955" t="s">
        <v>325</v>
      </c>
      <c r="D15" s="452">
        <f>D13*D14</f>
        <v>646344.7064883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>
      <c r="A16" s="105">
        <f t="shared" si="0"/>
        <v>4</v>
      </c>
      <c r="B16" s="955"/>
      <c r="C16" s="955"/>
      <c r="D16" s="452"/>
      <c r="E16" s="143"/>
      <c r="F16" s="105">
        <f t="shared" si="1"/>
        <v>4</v>
      </c>
    </row>
    <row r="17" spans="1:7">
      <c r="A17" s="105">
        <f t="shared" si="0"/>
        <v>5</v>
      </c>
      <c r="B17" s="955" t="str">
        <f>"Dec-"&amp;RIGHT(Automation!$B$3,2)</f>
        <v>Dec-23</v>
      </c>
      <c r="C17" s="955" t="s">
        <v>292</v>
      </c>
      <c r="D17" s="963">
        <v>1023506.296</v>
      </c>
      <c r="E17" s="796" t="s">
        <v>1003</v>
      </c>
      <c r="F17" s="105">
        <f t="shared" si="1"/>
        <v>5</v>
      </c>
    </row>
    <row r="18" spans="1:7">
      <c r="A18" s="105">
        <f t="shared" si="0"/>
        <v>6</v>
      </c>
      <c r="B18" s="955"/>
      <c r="C18" s="955" t="s">
        <v>293</v>
      </c>
      <c r="D18" s="993">
        <v>0.73899999999999999</v>
      </c>
      <c r="E18" s="459" t="s">
        <v>1004</v>
      </c>
      <c r="F18" s="105">
        <f t="shared" si="1"/>
        <v>6</v>
      </c>
      <c r="G18" s="342"/>
    </row>
    <row r="19" spans="1:7">
      <c r="A19" s="105">
        <f t="shared" si="0"/>
        <v>7</v>
      </c>
      <c r="B19" s="955"/>
      <c r="C19" s="955" t="s">
        <v>325</v>
      </c>
      <c r="D19" s="452">
        <f>D17*D18</f>
        <v>756371.15274399996</v>
      </c>
      <c r="E19" s="143" t="str">
        <f>"Line "&amp;A17&amp;" x Line "&amp;A18</f>
        <v>Line 5 x Line 6</v>
      </c>
      <c r="F19" s="105">
        <f t="shared" si="1"/>
        <v>7</v>
      </c>
    </row>
    <row r="20" spans="1:7">
      <c r="A20" s="105">
        <f t="shared" si="0"/>
        <v>8</v>
      </c>
      <c r="B20" s="994"/>
      <c r="C20" s="992"/>
      <c r="D20" s="1064"/>
      <c r="E20" s="995"/>
      <c r="F20" s="105">
        <f t="shared" si="1"/>
        <v>8</v>
      </c>
    </row>
    <row r="21" spans="1:7">
      <c r="A21" s="105">
        <f t="shared" si="0"/>
        <v>9</v>
      </c>
      <c r="B21" s="451"/>
      <c r="D21" s="957"/>
      <c r="E21" s="116"/>
      <c r="F21" s="105">
        <f t="shared" si="1"/>
        <v>9</v>
      </c>
    </row>
    <row r="22" spans="1:7">
      <c r="A22" s="105">
        <f t="shared" si="0"/>
        <v>10</v>
      </c>
      <c r="B22" s="957" t="s">
        <v>237</v>
      </c>
      <c r="D22" s="179">
        <f>(D15+D19)/2</f>
        <v>701357.92961614998</v>
      </c>
      <c r="E22" s="144" t="str">
        <f>"Average of Line "&amp;A15&amp;" and Line "&amp;A19</f>
        <v>Average of Line 3 and Line 7</v>
      </c>
      <c r="F22" s="105">
        <f t="shared" si="1"/>
        <v>10</v>
      </c>
    </row>
    <row r="23" spans="1:7">
      <c r="A23" s="105">
        <f t="shared" si="0"/>
        <v>11</v>
      </c>
      <c r="B23" s="1057"/>
      <c r="C23" s="860"/>
      <c r="D23" s="1057"/>
      <c r="E23" s="1047"/>
      <c r="F23" s="105">
        <f t="shared" si="1"/>
        <v>11</v>
      </c>
    </row>
    <row r="24" spans="1:7">
      <c r="A24" s="105"/>
      <c r="B24" s="147"/>
      <c r="C24" s="147"/>
      <c r="D24" s="122"/>
      <c r="E24" s="122"/>
    </row>
    <row r="25" spans="1:7">
      <c r="B25" s="122"/>
      <c r="C25" s="122"/>
      <c r="D25" s="122"/>
      <c r="E25" s="122"/>
    </row>
    <row r="26" spans="1:7">
      <c r="B26" s="122"/>
      <c r="C26" s="122"/>
      <c r="D26" s="122"/>
      <c r="E26" s="122"/>
    </row>
    <row r="27" spans="1:7">
      <c r="B27" s="122"/>
      <c r="C27" s="122"/>
      <c r="D27" s="122"/>
      <c r="E27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30"/>
  <sheetViews>
    <sheetView zoomScale="80" zoomScaleNormal="80" zoomScalePageLayoutView="80" workbookViewId="0"/>
  </sheetViews>
  <sheetFormatPr defaultColWidth="9.140625" defaultRowHeight="15.75"/>
  <cols>
    <col min="1" max="1" width="5.42578125" style="211" customWidth="1"/>
    <col min="2" max="2" width="56" style="191" customWidth="1"/>
    <col min="3" max="3" width="24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17.5703125" style="191" bestFit="1" customWidth="1"/>
    <col min="10" max="10" width="1.5703125" style="191" customWidth="1"/>
    <col min="11" max="11" width="38.5703125" style="191" bestFit="1" customWidth="1"/>
    <col min="12" max="12" width="5.140625" style="191" customWidth="1"/>
    <col min="13" max="13" width="9.140625" style="191"/>
    <col min="14" max="14" width="20.42578125" style="191" bestFit="1" customWidth="1"/>
    <col min="15" max="16384" width="9.140625" style="191"/>
  </cols>
  <sheetData>
    <row r="1" spans="1:14">
      <c r="H1" s="211"/>
      <c r="I1" s="211"/>
      <c r="J1" s="211"/>
      <c r="K1" s="211"/>
      <c r="L1" s="211"/>
    </row>
    <row r="2" spans="1:14">
      <c r="B2" s="1317" t="s">
        <v>0</v>
      </c>
      <c r="C2" s="1317"/>
      <c r="D2" s="1317"/>
      <c r="E2" s="1317"/>
      <c r="F2" s="1317"/>
      <c r="G2" s="1317"/>
      <c r="H2" s="1317"/>
      <c r="I2" s="1317"/>
      <c r="J2" s="1317"/>
      <c r="K2" s="1317"/>
      <c r="L2" s="211"/>
    </row>
    <row r="3" spans="1:14" ht="18.75">
      <c r="B3" s="1317" t="s">
        <v>864</v>
      </c>
      <c r="C3" s="1317"/>
      <c r="D3" s="1317"/>
      <c r="E3" s="1317"/>
      <c r="F3" s="1317"/>
      <c r="G3" s="1317"/>
      <c r="H3" s="1317"/>
      <c r="I3" s="1317"/>
      <c r="J3" s="1317"/>
      <c r="K3" s="1317"/>
      <c r="L3" s="211"/>
    </row>
    <row r="4" spans="1:14">
      <c r="B4" s="1317" t="s">
        <v>326</v>
      </c>
      <c r="C4" s="1317"/>
      <c r="D4" s="1317"/>
      <c r="E4" s="1317"/>
      <c r="F4" s="1317"/>
      <c r="G4" s="1317"/>
      <c r="H4" s="1317"/>
      <c r="I4" s="1317"/>
      <c r="J4" s="1317"/>
      <c r="K4" s="1317"/>
      <c r="L4" s="211"/>
    </row>
    <row r="5" spans="1:14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1319"/>
      <c r="I5" s="1319"/>
      <c r="J5" s="1319"/>
      <c r="K5" s="1319"/>
      <c r="L5" s="211"/>
      <c r="N5" s="342"/>
    </row>
    <row r="6" spans="1:14">
      <c r="B6" s="1315" t="s">
        <v>3</v>
      </c>
      <c r="C6" s="1328"/>
      <c r="D6" s="1328"/>
      <c r="E6" s="1328"/>
      <c r="F6" s="1328"/>
      <c r="G6" s="1328"/>
      <c r="H6" s="1328"/>
      <c r="I6" s="1328"/>
      <c r="J6" s="1328"/>
      <c r="K6" s="1328"/>
      <c r="L6" s="211"/>
    </row>
    <row r="7" spans="1:14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4">
      <c r="A8" s="211" t="s">
        <v>4</v>
      </c>
      <c r="B8" s="471"/>
      <c r="C8" s="211" t="s">
        <v>187</v>
      </c>
      <c r="D8" s="471"/>
      <c r="E8" s="341" t="s">
        <v>77</v>
      </c>
      <c r="F8" s="211"/>
      <c r="G8" s="341" t="s">
        <v>78</v>
      </c>
      <c r="H8" s="211"/>
      <c r="I8" s="341" t="s">
        <v>188</v>
      </c>
      <c r="J8" s="211"/>
      <c r="K8" s="211"/>
      <c r="L8" s="211" t="s">
        <v>4</v>
      </c>
    </row>
    <row r="9" spans="1:14">
      <c r="A9" s="211" t="s">
        <v>5</v>
      </c>
      <c r="C9" s="848" t="s">
        <v>189</v>
      </c>
      <c r="E9" s="861" t="str">
        <f>'Stmt AD'!E9</f>
        <v>31-Dec-22</v>
      </c>
      <c r="F9" s="95"/>
      <c r="G9" s="861" t="str">
        <f>'Stmt AD'!G9</f>
        <v>31-Dec-23</v>
      </c>
      <c r="H9" s="471"/>
      <c r="I9" s="865" t="s">
        <v>190</v>
      </c>
      <c r="J9" s="471"/>
      <c r="K9" s="848" t="s">
        <v>8</v>
      </c>
      <c r="L9" s="211" t="s">
        <v>5</v>
      </c>
    </row>
    <row r="10" spans="1:14">
      <c r="H10" s="211"/>
      <c r="I10" s="211"/>
      <c r="J10" s="211"/>
      <c r="K10" s="211"/>
      <c r="L10" s="211"/>
    </row>
    <row r="11" spans="1:14">
      <c r="A11" s="211">
        <v>1</v>
      </c>
      <c r="B11" s="191" t="s">
        <v>327</v>
      </c>
      <c r="E11" s="1226">
        <f>'AF-1'!I16+'AF-1'!I32</f>
        <v>110503.27134273868</v>
      </c>
      <c r="F11" s="1220" t="s">
        <v>1001</v>
      </c>
      <c r="G11" s="278">
        <f>'AF-2'!I16+'AF-2'!I32</f>
        <v>108813.76467133815</v>
      </c>
      <c r="H11" s="211"/>
      <c r="I11" s="310">
        <f>(E11+G11)/2</f>
        <v>109658.51800703842</v>
      </c>
      <c r="J11" s="211"/>
      <c r="K11" s="211" t="str">
        <f>"AF-1 and AF-2; Line "&amp;'AF-1'!A16&amp;" + Line "&amp;'AF-1'!A32&amp;"; Col. d"</f>
        <v>AF-1 and AF-2; Line 5 + Line 21; Col. d</v>
      </c>
      <c r="L11" s="211">
        <f>A11</f>
        <v>1</v>
      </c>
      <c r="N11" s="342"/>
    </row>
    <row r="12" spans="1:14">
      <c r="A12" s="211">
        <f>A11+1</f>
        <v>2</v>
      </c>
      <c r="H12" s="211"/>
      <c r="I12" s="211"/>
      <c r="J12" s="211"/>
      <c r="K12" s="211"/>
      <c r="L12" s="211">
        <f>L11+1</f>
        <v>2</v>
      </c>
    </row>
    <row r="13" spans="1:14" s="342" customFormat="1">
      <c r="A13" s="211">
        <f t="shared" ref="A13:A23" si="0">A12+1</f>
        <v>3</v>
      </c>
      <c r="B13" s="191" t="s">
        <v>328</v>
      </c>
      <c r="C13" s="191"/>
      <c r="D13" s="191"/>
      <c r="E13" s="477">
        <f>'AF-1'!I21+'AF-1'!I37</f>
        <v>-1221282.4848146702</v>
      </c>
      <c r="F13" s="1220"/>
      <c r="G13" s="477">
        <f>'AF-2'!I21+'AF-2'!I37</f>
        <v>-1242830.6906660157</v>
      </c>
      <c r="H13" s="211"/>
      <c r="I13" s="478">
        <f>(E13+G13)/2</f>
        <v>-1232056.5877403431</v>
      </c>
      <c r="J13" s="211"/>
      <c r="K13" s="211" t="str">
        <f>"AF-1 and AF-2; Line "&amp;'AF-1'!A21&amp;" + Line "&amp;'AF-1'!A37&amp;"; Col. d"</f>
        <v>AF-1 and AF-2; Line 10 + Line 26; Col. d</v>
      </c>
      <c r="L13" s="211">
        <f t="shared" ref="L13:L23" si="1">L12+1</f>
        <v>3</v>
      </c>
      <c r="M13" s="191"/>
    </row>
    <row r="14" spans="1:14" s="342" customFormat="1">
      <c r="A14" s="211">
        <f t="shared" si="0"/>
        <v>4</v>
      </c>
      <c r="B14" s="191"/>
      <c r="C14" s="191"/>
      <c r="D14" s="191"/>
      <c r="E14" s="191"/>
      <c r="F14" s="191"/>
      <c r="G14" s="191"/>
      <c r="H14" s="211"/>
      <c r="I14" s="211"/>
      <c r="J14" s="211"/>
      <c r="K14" s="4"/>
      <c r="L14" s="211">
        <f t="shared" si="1"/>
        <v>4</v>
      </c>
    </row>
    <row r="15" spans="1:14" s="342" customFormat="1">
      <c r="A15" s="211">
        <f t="shared" si="0"/>
        <v>5</v>
      </c>
      <c r="B15" s="191" t="s">
        <v>329</v>
      </c>
      <c r="C15" s="191"/>
      <c r="D15" s="191"/>
      <c r="E15" s="866">
        <f>'AF-1'!I26+'AF-1'!I42</f>
        <v>-8583.7620040680013</v>
      </c>
      <c r="F15" s="191"/>
      <c r="G15" s="866">
        <f>'AF-2'!I26+'AF-2'!I42</f>
        <v>-9530.1858252439943</v>
      </c>
      <c r="H15" s="211"/>
      <c r="I15" s="867">
        <f>(E15+G15)/2</f>
        <v>-9056.9739146559987</v>
      </c>
      <c r="J15" s="211"/>
      <c r="K15" s="211" t="str">
        <f>"AF-1 and AF-2; Line "&amp;'AF-1'!A26&amp;" + Line "&amp;'AF-1'!A42&amp;"; Col. d"</f>
        <v>AF-1 and AF-2; Line 15 + Line 31; Col. d</v>
      </c>
      <c r="L15" s="211">
        <f t="shared" si="1"/>
        <v>5</v>
      </c>
      <c r="M15" s="191"/>
      <c r="N15" s="191"/>
    </row>
    <row r="16" spans="1:14">
      <c r="A16" s="211">
        <f t="shared" si="0"/>
        <v>6</v>
      </c>
      <c r="B16" s="3"/>
      <c r="E16" s="310"/>
      <c r="F16" s="310"/>
      <c r="G16" s="310"/>
      <c r="I16" s="310"/>
      <c r="J16" s="211"/>
      <c r="K16" s="4"/>
      <c r="L16" s="211">
        <f t="shared" si="1"/>
        <v>6</v>
      </c>
    </row>
    <row r="17" spans="1:12" ht="19.5" thickBot="1">
      <c r="A17" s="211">
        <f t="shared" si="0"/>
        <v>7</v>
      </c>
      <c r="B17" s="3" t="s">
        <v>865</v>
      </c>
      <c r="C17" s="211"/>
      <c r="E17" s="1223">
        <f>SUM(E11:E15)</f>
        <v>-1119362.9754759993</v>
      </c>
      <c r="F17" s="1220" t="s">
        <v>1001</v>
      </c>
      <c r="G17" s="343">
        <f>SUM(G11:G15)</f>
        <v>-1143547.1118199215</v>
      </c>
      <c r="H17" s="344"/>
      <c r="I17" s="343">
        <f>SUM(I11:I15)</f>
        <v>-1131455.0436479608</v>
      </c>
      <c r="J17" s="211"/>
      <c r="K17" s="5" t="str">
        <f>"Sum Lines "&amp;A11&amp;" thru "&amp;A15</f>
        <v>Sum Lines 1 thru 5</v>
      </c>
      <c r="L17" s="211">
        <f t="shared" si="1"/>
        <v>7</v>
      </c>
    </row>
    <row r="18" spans="1:12" ht="16.5" thickTop="1">
      <c r="A18" s="211">
        <f t="shared" si="0"/>
        <v>8</v>
      </c>
      <c r="J18" s="211"/>
      <c r="K18" s="4"/>
      <c r="L18" s="211">
        <f t="shared" si="1"/>
        <v>8</v>
      </c>
    </row>
    <row r="19" spans="1:12" ht="16.5" thickBot="1">
      <c r="A19" s="211">
        <f t="shared" si="0"/>
        <v>9</v>
      </c>
      <c r="B19" s="3" t="s">
        <v>330</v>
      </c>
      <c r="E19" s="757">
        <v>0</v>
      </c>
      <c r="G19" s="757">
        <v>0</v>
      </c>
      <c r="I19" s="747">
        <f>(E19+G19)/2</f>
        <v>0</v>
      </c>
      <c r="J19" s="211"/>
      <c r="K19" s="211" t="s">
        <v>304</v>
      </c>
      <c r="L19" s="211">
        <f t="shared" si="1"/>
        <v>9</v>
      </c>
    </row>
    <row r="20" spans="1:12" ht="16.5" thickTop="1">
      <c r="A20" s="211">
        <f t="shared" si="0"/>
        <v>10</v>
      </c>
      <c r="B20" s="3"/>
      <c r="I20" s="210"/>
      <c r="J20" s="211"/>
      <c r="K20" s="4"/>
      <c r="L20" s="211">
        <f t="shared" si="1"/>
        <v>10</v>
      </c>
    </row>
    <row r="21" spans="1:12" ht="16.5" thickBot="1">
      <c r="A21" s="211">
        <f t="shared" si="0"/>
        <v>11</v>
      </c>
      <c r="B21" s="3" t="s">
        <v>331</v>
      </c>
      <c r="E21" s="345">
        <f>'AF-1'!I45</f>
        <v>0</v>
      </c>
      <c r="F21" s="346"/>
      <c r="G21" s="345">
        <f>'AF-2'!I45</f>
        <v>0</v>
      </c>
      <c r="H21" s="347"/>
      <c r="I21" s="747">
        <f>(E21+G21)/2</f>
        <v>0</v>
      </c>
      <c r="K21" s="211" t="str">
        <f>"AF-1 and AF-2; Line "&amp;'AF-1'!A45&amp;"; Col. d"</f>
        <v>AF-1 and AF-2; Line 34; Col. d</v>
      </c>
      <c r="L21" s="211">
        <f t="shared" si="1"/>
        <v>11</v>
      </c>
    </row>
    <row r="22" spans="1:12" ht="16.5" thickTop="1">
      <c r="A22" s="211">
        <f t="shared" si="0"/>
        <v>12</v>
      </c>
      <c r="B22" s="3"/>
      <c r="E22" s="501"/>
      <c r="F22" s="746"/>
      <c r="G22" s="501"/>
      <c r="H22" s="347"/>
      <c r="I22" s="210"/>
      <c r="K22" s="4"/>
      <c r="L22" s="211">
        <f t="shared" si="1"/>
        <v>12</v>
      </c>
    </row>
    <row r="23" spans="1:12" ht="16.5" thickBot="1">
      <c r="A23" s="211">
        <f t="shared" si="0"/>
        <v>13</v>
      </c>
      <c r="B23" s="3" t="s">
        <v>332</v>
      </c>
      <c r="E23" s="757">
        <v>0</v>
      </c>
      <c r="F23" s="346"/>
      <c r="G23" s="757">
        <v>0</v>
      </c>
      <c r="H23" s="347"/>
      <c r="I23" s="747">
        <f>(E23+G23)/2</f>
        <v>0</v>
      </c>
      <c r="K23" s="211" t="s">
        <v>304</v>
      </c>
      <c r="L23" s="211">
        <f t="shared" si="1"/>
        <v>13</v>
      </c>
    </row>
    <row r="24" spans="1:12" ht="16.5" thickTop="1">
      <c r="L24" s="211"/>
    </row>
    <row r="25" spans="1:12">
      <c r="L25" s="211"/>
    </row>
    <row r="26" spans="1:12">
      <c r="A26" s="1220" t="s">
        <v>1001</v>
      </c>
      <c r="B26" s="1222" t="s">
        <v>1011</v>
      </c>
    </row>
    <row r="27" spans="1:12" ht="18.75">
      <c r="A27" s="306">
        <v>1</v>
      </c>
      <c r="B27" s="3" t="s">
        <v>333</v>
      </c>
    </row>
    <row r="28" spans="1:12" ht="18.75">
      <c r="A28" s="306">
        <v>2</v>
      </c>
      <c r="B28" s="191" t="s">
        <v>972</v>
      </c>
    </row>
    <row r="29" spans="1:12">
      <c r="A29" s="191"/>
      <c r="B29" s="349" t="s">
        <v>973</v>
      </c>
    </row>
    <row r="30" spans="1:12">
      <c r="B30" s="34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20" orientation="portrait" r:id="rId1"/>
  <headerFooter scaleWithDoc="0">
    <oddFooter>&amp;C&amp;"Times New Roman,Regular"&amp;10AF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N48"/>
  <sheetViews>
    <sheetView topLeftCell="A7" zoomScale="80" zoomScaleNormal="80" zoomScaleSheetLayoutView="70" workbookViewId="0"/>
  </sheetViews>
  <sheetFormatPr defaultColWidth="8.5703125" defaultRowHeight="15.75"/>
  <cols>
    <col min="1" max="1" width="5.5703125" style="211" customWidth="1"/>
    <col min="2" max="2" width="62.85546875" style="191" bestFit="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23.42578125" style="191" bestFit="1" customWidth="1"/>
    <col min="10" max="10" width="2" style="191" bestFit="1" customWidth="1"/>
    <col min="11" max="11" width="62.5703125" style="191" customWidth="1"/>
    <col min="12" max="12" width="5.42578125" style="211" customWidth="1"/>
    <col min="13" max="16384" width="8.5703125" style="191"/>
  </cols>
  <sheetData>
    <row r="2" spans="1:14">
      <c r="B2" s="1317" t="s">
        <v>0</v>
      </c>
      <c r="C2" s="1317"/>
      <c r="D2" s="1317"/>
      <c r="E2" s="1317"/>
      <c r="F2" s="1317"/>
      <c r="G2" s="1317"/>
      <c r="H2" s="1317"/>
      <c r="I2" s="1317"/>
      <c r="J2" s="1317"/>
      <c r="K2" s="1317"/>
    </row>
    <row r="3" spans="1:14">
      <c r="B3" s="1317" t="s">
        <v>334</v>
      </c>
      <c r="C3" s="1317"/>
      <c r="D3" s="1317"/>
      <c r="E3" s="1317"/>
      <c r="F3" s="1317"/>
      <c r="G3" s="1317"/>
      <c r="H3" s="1317"/>
      <c r="I3" s="1317"/>
      <c r="J3" s="1317"/>
      <c r="K3" s="1317"/>
    </row>
    <row r="4" spans="1:14">
      <c r="B4" s="1317" t="s">
        <v>335</v>
      </c>
      <c r="C4" s="1317"/>
      <c r="D4" s="1317"/>
      <c r="E4" s="1317"/>
      <c r="F4" s="1317"/>
      <c r="G4" s="1317"/>
      <c r="H4" s="1317"/>
      <c r="I4" s="1317"/>
      <c r="J4" s="1317"/>
      <c r="K4" s="1317"/>
    </row>
    <row r="5" spans="1:14">
      <c r="B5" s="1317" t="str">
        <f>"Base Period 12 Months Ending December 31, "&amp;Automation!$B$3-1</f>
        <v>Base Period 12 Months Ending December 31, 2022</v>
      </c>
      <c r="C5" s="1317"/>
      <c r="D5" s="1317"/>
      <c r="E5" s="1317"/>
      <c r="F5" s="1317"/>
      <c r="G5" s="1317"/>
      <c r="H5" s="1317"/>
      <c r="I5" s="1317"/>
      <c r="J5" s="1317"/>
      <c r="K5" s="1317"/>
      <c r="N5" s="342"/>
    </row>
    <row r="6" spans="1:14" ht="15.75" customHeight="1">
      <c r="B6" s="1315" t="s">
        <v>3</v>
      </c>
      <c r="C6" s="1315"/>
      <c r="D6" s="1315"/>
      <c r="E6" s="1315"/>
      <c r="F6" s="1315"/>
      <c r="G6" s="1315"/>
      <c r="H6" s="1315"/>
      <c r="I6" s="1315"/>
      <c r="J6" s="1315"/>
      <c r="K6" s="1315"/>
    </row>
    <row r="8" spans="1:14">
      <c r="B8" s="210"/>
      <c r="C8" s="597" t="s">
        <v>77</v>
      </c>
      <c r="D8" s="597"/>
      <c r="E8" s="597" t="s">
        <v>78</v>
      </c>
      <c r="F8" s="597"/>
      <c r="G8" s="597" t="s">
        <v>336</v>
      </c>
      <c r="H8" s="597"/>
      <c r="I8" s="597" t="s">
        <v>337</v>
      </c>
      <c r="J8" s="597"/>
      <c r="K8" s="597"/>
    </row>
    <row r="9" spans="1:14">
      <c r="A9" s="211" t="s">
        <v>4</v>
      </c>
      <c r="B9" s="210"/>
      <c r="C9" s="597" t="s">
        <v>338</v>
      </c>
      <c r="D9" s="597"/>
      <c r="E9" s="597" t="s">
        <v>339</v>
      </c>
      <c r="F9" s="597"/>
      <c r="G9" s="597" t="s">
        <v>339</v>
      </c>
      <c r="H9" s="597"/>
      <c r="I9" s="597"/>
      <c r="J9" s="597"/>
      <c r="K9" s="597"/>
      <c r="L9" s="211" t="s">
        <v>4</v>
      </c>
    </row>
    <row r="10" spans="1:14">
      <c r="A10" s="211" t="s">
        <v>5</v>
      </c>
      <c r="B10" s="868" t="s">
        <v>259</v>
      </c>
      <c r="C10" s="869" t="s">
        <v>340</v>
      </c>
      <c r="D10" s="869"/>
      <c r="E10" s="869" t="s">
        <v>341</v>
      </c>
      <c r="F10" s="869"/>
      <c r="G10" s="869" t="s">
        <v>342</v>
      </c>
      <c r="H10" s="869"/>
      <c r="I10" s="868" t="s">
        <v>80</v>
      </c>
      <c r="J10" s="1221"/>
      <c r="K10" s="868" t="s">
        <v>8</v>
      </c>
      <c r="L10" s="211" t="s">
        <v>5</v>
      </c>
    </row>
    <row r="11" spans="1:14">
      <c r="B11" s="210"/>
      <c r="C11" s="724"/>
      <c r="D11" s="724"/>
      <c r="E11" s="724"/>
      <c r="F11" s="724"/>
      <c r="G11" s="724"/>
      <c r="H11" s="724"/>
      <c r="I11" s="409"/>
      <c r="J11" s="409"/>
      <c r="K11" s="409"/>
    </row>
    <row r="12" spans="1:14">
      <c r="A12" s="211">
        <v>1</v>
      </c>
      <c r="B12" s="349" t="s">
        <v>343</v>
      </c>
      <c r="C12" s="725"/>
      <c r="D12" s="725"/>
      <c r="E12" s="725"/>
      <c r="F12" s="725"/>
      <c r="G12" s="725"/>
      <c r="H12" s="725"/>
      <c r="I12" s="409"/>
      <c r="J12" s="409"/>
      <c r="K12" s="409"/>
      <c r="L12" s="211">
        <f>A12</f>
        <v>1</v>
      </c>
      <c r="N12" s="342"/>
    </row>
    <row r="13" spans="1:14">
      <c r="A13" s="211">
        <f>A12+1</f>
        <v>2</v>
      </c>
      <c r="B13" s="349" t="s">
        <v>344</v>
      </c>
      <c r="C13" s="1225">
        <v>1029.97967070187</v>
      </c>
      <c r="D13" s="1220" t="s">
        <v>1001</v>
      </c>
      <c r="E13" s="401">
        <v>0</v>
      </c>
      <c r="F13" s="401"/>
      <c r="G13" s="401">
        <v>0</v>
      </c>
      <c r="H13" s="726"/>
      <c r="I13" s="1219">
        <f>SUM(C13:G13)</f>
        <v>1029.97967070187</v>
      </c>
      <c r="J13" s="1220" t="s">
        <v>1001</v>
      </c>
      <c r="K13" s="331" t="s">
        <v>978</v>
      </c>
      <c r="L13" s="211">
        <f>L12+1</f>
        <v>2</v>
      </c>
    </row>
    <row r="14" spans="1:14">
      <c r="A14" s="211">
        <f t="shared" ref="A14:A45" si="0">A13+1</f>
        <v>3</v>
      </c>
      <c r="B14" s="349" t="s">
        <v>345</v>
      </c>
      <c r="C14" s="417">
        <v>223.40401868713801</v>
      </c>
      <c r="D14" s="417"/>
      <c r="E14" s="417">
        <v>0</v>
      </c>
      <c r="F14" s="417"/>
      <c r="G14" s="417">
        <v>0</v>
      </c>
      <c r="H14" s="417"/>
      <c r="I14" s="150">
        <f>SUM(C14:G14)</f>
        <v>223.40401868713801</v>
      </c>
      <c r="J14" s="150"/>
      <c r="K14" s="331" t="s">
        <v>978</v>
      </c>
      <c r="L14" s="211">
        <f t="shared" ref="L14:L45" si="1">L13+1</f>
        <v>3</v>
      </c>
    </row>
    <row r="15" spans="1:14">
      <c r="A15" s="211">
        <f t="shared" si="0"/>
        <v>4</v>
      </c>
      <c r="B15" s="349" t="s">
        <v>346</v>
      </c>
      <c r="C15" s="417">
        <v>0</v>
      </c>
      <c r="D15" s="417"/>
      <c r="E15" s="417">
        <v>103895.54690487018</v>
      </c>
      <c r="F15" s="417"/>
      <c r="G15" s="417">
        <v>0</v>
      </c>
      <c r="H15" s="417"/>
      <c r="I15" s="150">
        <f>SUM(C15:G15)</f>
        <v>103895.54690487018</v>
      </c>
      <c r="J15" s="150"/>
      <c r="K15" s="331" t="s">
        <v>978</v>
      </c>
      <c r="L15" s="211">
        <f t="shared" si="1"/>
        <v>4</v>
      </c>
      <c r="N15" s="342"/>
    </row>
    <row r="16" spans="1:14" ht="16.5" thickBot="1">
      <c r="A16" s="211">
        <f t="shared" si="0"/>
        <v>5</v>
      </c>
      <c r="B16" s="394" t="s">
        <v>347</v>
      </c>
      <c r="C16" s="1065">
        <f>SUM(C13:C15)</f>
        <v>1253.3836893890079</v>
      </c>
      <c r="D16" s="1220" t="s">
        <v>1001</v>
      </c>
      <c r="E16" s="1065">
        <f>SUM(E13:E15)</f>
        <v>103895.54690487018</v>
      </c>
      <c r="F16" s="258"/>
      <c r="G16" s="1065">
        <f>SUM(G13:G15)</f>
        <v>0</v>
      </c>
      <c r="H16" s="150"/>
      <c r="I16" s="1065">
        <f>SUM(I13:I15)</f>
        <v>105148.93059425919</v>
      </c>
      <c r="J16" s="1220" t="s">
        <v>1001</v>
      </c>
      <c r="K16" s="727" t="str">
        <f>"Sum Lines "&amp;A13&amp;" thru "&amp;A15</f>
        <v>Sum Lines 2 thru 4</v>
      </c>
      <c r="L16" s="211">
        <f t="shared" si="1"/>
        <v>5</v>
      </c>
    </row>
    <row r="17" spans="1:14" ht="16.5" thickTop="1">
      <c r="A17" s="211">
        <f t="shared" si="0"/>
        <v>6</v>
      </c>
      <c r="C17" s="728"/>
      <c r="D17" s="728"/>
      <c r="E17" s="728"/>
      <c r="F17" s="728"/>
      <c r="G17" s="728"/>
      <c r="H17" s="728"/>
      <c r="I17" s="728"/>
      <c r="J17" s="728"/>
      <c r="K17" s="728"/>
      <c r="L17" s="211">
        <f t="shared" si="1"/>
        <v>6</v>
      </c>
    </row>
    <row r="18" spans="1:14">
      <c r="A18" s="211">
        <f t="shared" si="0"/>
        <v>7</v>
      </c>
      <c r="B18" s="349" t="s">
        <v>348</v>
      </c>
      <c r="C18" s="725"/>
      <c r="D18" s="725"/>
      <c r="E18" s="725"/>
      <c r="F18" s="725"/>
      <c r="G18" s="725"/>
      <c r="H18" s="725"/>
      <c r="I18" s="409"/>
      <c r="J18" s="409"/>
      <c r="K18" s="409"/>
      <c r="L18" s="211">
        <f t="shared" si="1"/>
        <v>7</v>
      </c>
    </row>
    <row r="19" spans="1:14">
      <c r="A19" s="211">
        <f t="shared" si="0"/>
        <v>8</v>
      </c>
      <c r="B19" s="729" t="s">
        <v>349</v>
      </c>
      <c r="C19" s="310">
        <v>-844678.63211961079</v>
      </c>
      <c r="D19" s="1220"/>
      <c r="E19" s="310">
        <v>-365954.92673469405</v>
      </c>
      <c r="F19" s="310"/>
      <c r="G19" s="310">
        <v>8295.2800215856587</v>
      </c>
      <c r="H19" s="310"/>
      <c r="I19" s="310">
        <f>SUM(C19:G19)</f>
        <v>-1202338.278832719</v>
      </c>
      <c r="J19" s="1220"/>
      <c r="K19" s="1211" t="s">
        <v>986</v>
      </c>
      <c r="L19" s="211">
        <f t="shared" si="1"/>
        <v>8</v>
      </c>
      <c r="N19" s="342"/>
    </row>
    <row r="20" spans="1:14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150"/>
      <c r="L20" s="211">
        <f t="shared" si="1"/>
        <v>9</v>
      </c>
    </row>
    <row r="21" spans="1:14" ht="16.5" thickBot="1">
      <c r="A21" s="211">
        <f t="shared" si="0"/>
        <v>10</v>
      </c>
      <c r="B21" s="394" t="s">
        <v>350</v>
      </c>
      <c r="C21" s="1065">
        <f>SUM(C19:C20)</f>
        <v>-844678.63211961079</v>
      </c>
      <c r="D21" s="1220"/>
      <c r="E21" s="1065">
        <f>SUM(E19:E20)</f>
        <v>-365954.92673469405</v>
      </c>
      <c r="F21" s="258"/>
      <c r="G21" s="1065">
        <f>SUM(G19:G20)</f>
        <v>8295.2800215856587</v>
      </c>
      <c r="H21" s="150"/>
      <c r="I21" s="1065">
        <f>SUM(I19:I20)</f>
        <v>-1202338.278832719</v>
      </c>
      <c r="J21" s="1220"/>
      <c r="K21" s="727" t="str">
        <f>"Sum Lines "&amp;A19&amp;" thru "&amp;A20</f>
        <v>Sum Lines 8 thru 9</v>
      </c>
      <c r="L21" s="211">
        <f t="shared" si="1"/>
        <v>10</v>
      </c>
    </row>
    <row r="22" spans="1:14" ht="16.5" thickTop="1">
      <c r="A22" s="211">
        <f t="shared" si="0"/>
        <v>11</v>
      </c>
      <c r="L22" s="211">
        <f t="shared" si="1"/>
        <v>11</v>
      </c>
    </row>
    <row r="23" spans="1:14">
      <c r="A23" s="211">
        <f t="shared" si="0"/>
        <v>12</v>
      </c>
      <c r="B23" s="349" t="s">
        <v>351</v>
      </c>
      <c r="C23" s="725"/>
      <c r="D23" s="725"/>
      <c r="E23" s="725"/>
      <c r="F23" s="725"/>
      <c r="G23" s="725"/>
      <c r="H23" s="725"/>
      <c r="I23" s="409"/>
      <c r="J23" s="409"/>
      <c r="K23" s="211"/>
      <c r="L23" s="211">
        <f t="shared" si="1"/>
        <v>12</v>
      </c>
    </row>
    <row r="24" spans="1:14">
      <c r="A24" s="211">
        <f t="shared" si="0"/>
        <v>13</v>
      </c>
      <c r="B24" s="349" t="s">
        <v>352</v>
      </c>
      <c r="C24" s="401">
        <v>-8583.7620040680013</v>
      </c>
      <c r="D24" s="401"/>
      <c r="E24" s="401">
        <v>0</v>
      </c>
      <c r="F24" s="401"/>
      <c r="G24" s="401">
        <v>0</v>
      </c>
      <c r="H24" s="726"/>
      <c r="I24" s="310">
        <f>SUM(C24:G24)</f>
        <v>-8583.7620040680013</v>
      </c>
      <c r="J24" s="310"/>
      <c r="K24" s="331" t="s">
        <v>979</v>
      </c>
      <c r="L24" s="211">
        <f t="shared" si="1"/>
        <v>13</v>
      </c>
    </row>
    <row r="25" spans="1:14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150"/>
      <c r="L25" s="211">
        <f t="shared" si="1"/>
        <v>14</v>
      </c>
    </row>
    <row r="26" spans="1:14" ht="16.5" thickBot="1">
      <c r="A26" s="211">
        <f t="shared" si="0"/>
        <v>15</v>
      </c>
      <c r="B26" s="394" t="s">
        <v>353</v>
      </c>
      <c r="C26" s="1065">
        <f>SUM(C24:C25)</f>
        <v>-8583.7620040680013</v>
      </c>
      <c r="D26" s="150"/>
      <c r="E26" s="1065">
        <f>SUM(E24:E25)</f>
        <v>0</v>
      </c>
      <c r="F26" s="258"/>
      <c r="G26" s="1065">
        <f>SUM(G24:G25)</f>
        <v>0</v>
      </c>
      <c r="H26" s="150"/>
      <c r="I26" s="1065">
        <f>SUM(I24:I25)</f>
        <v>-8583.7620040680013</v>
      </c>
      <c r="J26" s="258"/>
      <c r="K26" s="727" t="str">
        <f>"Sum Lines "&amp;A24&amp;" thru "&amp;A25</f>
        <v>Sum Lines 13 thru 14</v>
      </c>
      <c r="L26" s="211">
        <f t="shared" si="1"/>
        <v>15</v>
      </c>
    </row>
    <row r="27" spans="1:14" ht="17.25" thickTop="1" thickBot="1">
      <c r="A27" s="211">
        <f t="shared" si="0"/>
        <v>16</v>
      </c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211">
        <f t="shared" si="1"/>
        <v>16</v>
      </c>
    </row>
    <row r="28" spans="1:14">
      <c r="A28" s="211">
        <f t="shared" si="0"/>
        <v>17</v>
      </c>
      <c r="L28" s="211">
        <f t="shared" si="1"/>
        <v>17</v>
      </c>
    </row>
    <row r="29" spans="1:14">
      <c r="A29" s="211">
        <f t="shared" si="0"/>
        <v>18</v>
      </c>
      <c r="B29" s="349" t="s">
        <v>868</v>
      </c>
      <c r="C29" s="725"/>
      <c r="D29" s="725"/>
      <c r="E29" s="725"/>
      <c r="F29" s="725"/>
      <c r="G29" s="725"/>
      <c r="H29" s="725"/>
      <c r="I29" s="409"/>
      <c r="J29" s="409"/>
      <c r="K29" s="409"/>
      <c r="L29" s="211">
        <f t="shared" si="1"/>
        <v>18</v>
      </c>
    </row>
    <row r="30" spans="1:14">
      <c r="A30" s="211">
        <f t="shared" si="0"/>
        <v>19</v>
      </c>
      <c r="B30" s="349" t="s">
        <v>346</v>
      </c>
      <c r="C30" s="401">
        <v>0</v>
      </c>
      <c r="D30" s="401"/>
      <c r="E30" s="401">
        <v>5354.3407484794916</v>
      </c>
      <c r="F30" s="401"/>
      <c r="G30" s="401">
        <v>0</v>
      </c>
      <c r="H30" s="401"/>
      <c r="I30" s="310">
        <f>SUM(C30:G30)</f>
        <v>5354.3407484794916</v>
      </c>
      <c r="J30" s="310"/>
      <c r="K30" s="331" t="s">
        <v>978</v>
      </c>
      <c r="L30" s="211">
        <f t="shared" si="1"/>
        <v>19</v>
      </c>
      <c r="N30" s="342"/>
    </row>
    <row r="31" spans="1:14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150"/>
      <c r="L31" s="211">
        <f t="shared" si="1"/>
        <v>20</v>
      </c>
    </row>
    <row r="32" spans="1:14" ht="16.5" thickBot="1">
      <c r="A32" s="211">
        <f t="shared" si="0"/>
        <v>21</v>
      </c>
      <c r="B32" s="394" t="s">
        <v>347</v>
      </c>
      <c r="C32" s="1065">
        <f>SUM(C30:C31)</f>
        <v>0</v>
      </c>
      <c r="D32" s="150"/>
      <c r="E32" s="1065">
        <f>SUM(E30:E31)</f>
        <v>5354.3407484794916</v>
      </c>
      <c r="F32" s="258"/>
      <c r="G32" s="1065">
        <f>SUM(G30:G31)</f>
        <v>0</v>
      </c>
      <c r="H32" s="150"/>
      <c r="I32" s="1065">
        <f>SUM(I30:I31)</f>
        <v>5354.3407484794916</v>
      </c>
      <c r="J32" s="258"/>
      <c r="K32" s="727" t="str">
        <f>"Sum Lines "&amp;A30&amp;" thru "&amp;A31</f>
        <v>Sum Lines 19 thru 20</v>
      </c>
      <c r="L32" s="211">
        <f t="shared" si="1"/>
        <v>21</v>
      </c>
    </row>
    <row r="33" spans="1:14" ht="16.5" thickTop="1">
      <c r="A33" s="211">
        <f t="shared" si="0"/>
        <v>22</v>
      </c>
      <c r="C33" s="728"/>
      <c r="D33" s="728"/>
      <c r="E33" s="728"/>
      <c r="F33" s="728"/>
      <c r="G33" s="728"/>
      <c r="H33" s="728"/>
      <c r="I33" s="728"/>
      <c r="J33" s="728"/>
      <c r="K33" s="728"/>
      <c r="L33" s="211">
        <f t="shared" si="1"/>
        <v>22</v>
      </c>
    </row>
    <row r="34" spans="1:14">
      <c r="A34" s="211">
        <f t="shared" si="0"/>
        <v>23</v>
      </c>
      <c r="B34" s="349" t="s">
        <v>869</v>
      </c>
      <c r="C34" s="725"/>
      <c r="D34" s="725"/>
      <c r="E34" s="725"/>
      <c r="F34" s="725"/>
      <c r="G34" s="725"/>
      <c r="H34" s="725"/>
      <c r="I34" s="409"/>
      <c r="J34" s="409"/>
      <c r="K34" s="409"/>
      <c r="L34" s="211">
        <f t="shared" si="1"/>
        <v>23</v>
      </c>
    </row>
    <row r="35" spans="1:14">
      <c r="A35" s="211">
        <f t="shared" si="0"/>
        <v>24</v>
      </c>
      <c r="B35" s="729" t="s">
        <v>349</v>
      </c>
      <c r="C35" s="401">
        <v>-10987.846716645037</v>
      </c>
      <c r="D35" s="401"/>
      <c r="E35" s="401">
        <v>-7956.3592653061241</v>
      </c>
      <c r="F35" s="401"/>
      <c r="G35" s="401">
        <v>0</v>
      </c>
      <c r="H35" s="310"/>
      <c r="I35" s="310">
        <f>SUM(C35:G35)</f>
        <v>-18944.205981951163</v>
      </c>
      <c r="J35" s="310"/>
      <c r="K35" s="331" t="s">
        <v>980</v>
      </c>
      <c r="L35" s="211">
        <f t="shared" si="1"/>
        <v>24</v>
      </c>
      <c r="N35" s="342"/>
    </row>
    <row r="36" spans="1:14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150"/>
      <c r="L36" s="211">
        <f t="shared" si="1"/>
        <v>25</v>
      </c>
    </row>
    <row r="37" spans="1:14" ht="16.5" thickBot="1">
      <c r="A37" s="211">
        <f t="shared" si="0"/>
        <v>26</v>
      </c>
      <c r="B37" s="394" t="s">
        <v>350</v>
      </c>
      <c r="C37" s="1065">
        <f>SUM(C35:C36)</f>
        <v>-10987.846716645037</v>
      </c>
      <c r="D37" s="150"/>
      <c r="E37" s="1065">
        <f>SUM(E35:E36)</f>
        <v>-7956.3592653061241</v>
      </c>
      <c r="F37" s="258"/>
      <c r="G37" s="1065">
        <f>SUM(G35:G36)</f>
        <v>0</v>
      </c>
      <c r="H37" s="150"/>
      <c r="I37" s="1065">
        <f>SUM(I35:I36)</f>
        <v>-18944.205981951163</v>
      </c>
      <c r="J37" s="258"/>
      <c r="K37" s="727" t="str">
        <f>"Sum Lines "&amp;A35&amp;" thru "&amp;A36</f>
        <v>Sum Lines 24 thru 25</v>
      </c>
      <c r="L37" s="211">
        <f t="shared" si="1"/>
        <v>26</v>
      </c>
    </row>
    <row r="38" spans="1:14" ht="16.5" thickTop="1">
      <c r="A38" s="211">
        <f t="shared" si="0"/>
        <v>27</v>
      </c>
      <c r="L38" s="211">
        <f t="shared" si="1"/>
        <v>27</v>
      </c>
    </row>
    <row r="39" spans="1:14">
      <c r="A39" s="211">
        <f t="shared" si="0"/>
        <v>28</v>
      </c>
      <c r="B39" s="349" t="s">
        <v>870</v>
      </c>
      <c r="C39" s="725"/>
      <c r="D39" s="725"/>
      <c r="E39" s="725"/>
      <c r="F39" s="725"/>
      <c r="G39" s="725"/>
      <c r="H39" s="725"/>
      <c r="I39" s="409"/>
      <c r="J39" s="409"/>
      <c r="K39" s="211"/>
      <c r="L39" s="211">
        <f t="shared" si="1"/>
        <v>28</v>
      </c>
    </row>
    <row r="40" spans="1:14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310"/>
      <c r="K40" s="64" t="str">
        <f>"Not Applicable to "&amp;Automation!$B$3-1&amp;" Base Period"</f>
        <v>Not Applicable to 2022 Base Period</v>
      </c>
      <c r="L40" s="211">
        <f t="shared" si="1"/>
        <v>29</v>
      </c>
    </row>
    <row r="41" spans="1:14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150"/>
      <c r="L41" s="211">
        <f t="shared" si="1"/>
        <v>30</v>
      </c>
    </row>
    <row r="42" spans="1:14" ht="16.5" thickBot="1">
      <c r="A42" s="211">
        <f t="shared" si="0"/>
        <v>31</v>
      </c>
      <c r="B42" s="394" t="s">
        <v>353</v>
      </c>
      <c r="C42" s="1065">
        <f>SUM(C40:C41)</f>
        <v>0</v>
      </c>
      <c r="D42" s="150"/>
      <c r="E42" s="1065">
        <f>SUM(E40:E41)</f>
        <v>0</v>
      </c>
      <c r="F42" s="258"/>
      <c r="G42" s="1065">
        <f>SUM(G40:G41)</f>
        <v>0</v>
      </c>
      <c r="H42" s="150"/>
      <c r="I42" s="1065">
        <f>SUM(I40:I41)</f>
        <v>0</v>
      </c>
      <c r="J42" s="258"/>
      <c r="K42" s="727" t="str">
        <f>"Sum Lines "&amp;A40&amp;" thru "&amp;A41</f>
        <v>Sum Lines 29 thru 30</v>
      </c>
      <c r="L42" s="211">
        <f t="shared" si="1"/>
        <v>31</v>
      </c>
    </row>
    <row r="43" spans="1:14" ht="17.25" thickTop="1" thickBot="1">
      <c r="A43" s="211">
        <f t="shared" si="0"/>
        <v>32</v>
      </c>
      <c r="B43" s="871"/>
      <c r="C43" s="872"/>
      <c r="D43" s="873"/>
      <c r="E43" s="872"/>
      <c r="F43" s="872"/>
      <c r="G43" s="872"/>
      <c r="H43" s="873"/>
      <c r="I43" s="872"/>
      <c r="J43" s="872"/>
      <c r="K43" s="874"/>
      <c r="L43" s="211">
        <f t="shared" si="1"/>
        <v>32</v>
      </c>
    </row>
    <row r="44" spans="1:14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258"/>
      <c r="K44" s="727"/>
      <c r="L44" s="211">
        <f t="shared" si="1"/>
        <v>33</v>
      </c>
    </row>
    <row r="45" spans="1:14">
      <c r="A45" s="211">
        <f t="shared" si="0"/>
        <v>34</v>
      </c>
      <c r="B45" s="63" t="s">
        <v>331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310"/>
      <c r="K45" s="64" t="str">
        <f>"Not Applicable to "&amp;Automation!$B$3-1&amp;" Base Period"</f>
        <v>Not Applicable to 2022 Base Period</v>
      </c>
      <c r="L45" s="211">
        <f t="shared" si="1"/>
        <v>34</v>
      </c>
    </row>
    <row r="46" spans="1:14">
      <c r="B46" s="394"/>
      <c r="C46" s="258"/>
      <c r="D46" s="150"/>
      <c r="E46" s="258"/>
      <c r="F46" s="258"/>
      <c r="G46" s="258"/>
      <c r="H46" s="150"/>
      <c r="I46" s="258"/>
      <c r="J46" s="258"/>
      <c r="K46" s="727"/>
    </row>
    <row r="48" spans="1:14">
      <c r="A48" s="1220" t="s">
        <v>1001</v>
      </c>
      <c r="B48" s="1222" t="s">
        <v>1011</v>
      </c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M48"/>
  <sheetViews>
    <sheetView zoomScale="80" zoomScaleNormal="80" zoomScaleSheetLayoutView="70" workbookViewId="0">
      <selection activeCell="O26" sqref="O26"/>
    </sheetView>
  </sheetViews>
  <sheetFormatPr defaultColWidth="8.5703125" defaultRowHeight="15.75"/>
  <cols>
    <col min="1" max="1" width="5.5703125" style="211" customWidth="1"/>
    <col min="2" max="2" width="62.85546875" style="191" bestFit="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23.42578125" style="191" bestFit="1" customWidth="1"/>
    <col min="10" max="10" width="62.5703125" style="191" customWidth="1"/>
    <col min="11" max="11" width="5.42578125" style="211" customWidth="1"/>
    <col min="12" max="12" width="8.5703125" style="191"/>
    <col min="13" max="13" width="12.85546875" style="191" bestFit="1" customWidth="1"/>
    <col min="14" max="16384" width="8.5703125" style="191"/>
  </cols>
  <sheetData>
    <row r="2" spans="1:13">
      <c r="B2" s="1317" t="s">
        <v>0</v>
      </c>
      <c r="C2" s="1317"/>
      <c r="D2" s="1317"/>
      <c r="E2" s="1317"/>
      <c r="F2" s="1317"/>
      <c r="G2" s="1317"/>
      <c r="H2" s="1317"/>
      <c r="I2" s="1317"/>
      <c r="J2" s="1317"/>
    </row>
    <row r="3" spans="1:13">
      <c r="B3" s="1317" t="s">
        <v>334</v>
      </c>
      <c r="C3" s="1317"/>
      <c r="D3" s="1317"/>
      <c r="E3" s="1317"/>
      <c r="F3" s="1317"/>
      <c r="G3" s="1317"/>
      <c r="H3" s="1317"/>
      <c r="I3" s="1317"/>
      <c r="J3" s="1317"/>
    </row>
    <row r="4" spans="1:13">
      <c r="B4" s="1317" t="s">
        <v>335</v>
      </c>
      <c r="C4" s="1317"/>
      <c r="D4" s="1317"/>
      <c r="E4" s="1317"/>
      <c r="F4" s="1317"/>
      <c r="G4" s="1317"/>
      <c r="H4" s="1317"/>
      <c r="I4" s="1317"/>
      <c r="J4" s="1317"/>
    </row>
    <row r="5" spans="1:13">
      <c r="B5" s="1317" t="str">
        <f>"Base Period 12 Months Ending December 31, "&amp;Automation!$B$3</f>
        <v>Base Period 12 Months Ending December 31, 2023</v>
      </c>
      <c r="C5" s="1317"/>
      <c r="D5" s="1317"/>
      <c r="E5" s="1317"/>
      <c r="F5" s="1317"/>
      <c r="G5" s="1317"/>
      <c r="H5" s="1317"/>
      <c r="I5" s="1317"/>
      <c r="J5" s="1317"/>
      <c r="M5" s="342"/>
    </row>
    <row r="6" spans="1:13" ht="15.75" customHeight="1">
      <c r="B6" s="1315" t="s">
        <v>3</v>
      </c>
      <c r="C6" s="1315"/>
      <c r="D6" s="1315"/>
      <c r="E6" s="1315"/>
      <c r="F6" s="1315"/>
      <c r="G6" s="1315"/>
      <c r="H6" s="1315"/>
      <c r="I6" s="1315"/>
      <c r="J6" s="1315"/>
    </row>
    <row r="8" spans="1:13">
      <c r="B8" s="210"/>
      <c r="C8" s="597" t="s">
        <v>77</v>
      </c>
      <c r="D8" s="597"/>
      <c r="E8" s="597" t="s">
        <v>78</v>
      </c>
      <c r="F8" s="597"/>
      <c r="G8" s="597" t="s">
        <v>336</v>
      </c>
      <c r="H8" s="597"/>
      <c r="I8" s="597" t="s">
        <v>337</v>
      </c>
      <c r="J8" s="597"/>
    </row>
    <row r="9" spans="1:13">
      <c r="A9" s="211" t="s">
        <v>4</v>
      </c>
      <c r="B9" s="210"/>
      <c r="C9" s="597" t="s">
        <v>338</v>
      </c>
      <c r="D9" s="597"/>
      <c r="E9" s="597" t="s">
        <v>339</v>
      </c>
      <c r="F9" s="597"/>
      <c r="G9" s="597" t="s">
        <v>339</v>
      </c>
      <c r="H9" s="597"/>
      <c r="I9" s="597"/>
      <c r="J9" s="597"/>
      <c r="K9" s="211" t="s">
        <v>4</v>
      </c>
    </row>
    <row r="10" spans="1:13">
      <c r="A10" s="211" t="s">
        <v>5</v>
      </c>
      <c r="B10" s="868" t="s">
        <v>259</v>
      </c>
      <c r="C10" s="869" t="s">
        <v>340</v>
      </c>
      <c r="D10" s="869"/>
      <c r="E10" s="869" t="s">
        <v>341</v>
      </c>
      <c r="F10" s="869"/>
      <c r="G10" s="869" t="s">
        <v>342</v>
      </c>
      <c r="H10" s="869"/>
      <c r="I10" s="868" t="s">
        <v>80</v>
      </c>
      <c r="J10" s="868" t="s">
        <v>8</v>
      </c>
      <c r="K10" s="211" t="s">
        <v>5</v>
      </c>
    </row>
    <row r="11" spans="1:13">
      <c r="B11" s="210"/>
      <c r="C11" s="724"/>
      <c r="D11" s="724"/>
      <c r="E11" s="724"/>
      <c r="F11" s="724"/>
      <c r="G11" s="724"/>
      <c r="H11" s="724"/>
      <c r="I11" s="409"/>
      <c r="J11" s="409"/>
    </row>
    <row r="12" spans="1:13">
      <c r="A12" s="211">
        <v>1</v>
      </c>
      <c r="B12" s="349" t="s">
        <v>343</v>
      </c>
      <c r="C12" s="725"/>
      <c r="D12" s="725"/>
      <c r="E12" s="725"/>
      <c r="F12" s="725"/>
      <c r="G12" s="725"/>
      <c r="H12" s="725"/>
      <c r="I12" s="409"/>
      <c r="J12" s="409"/>
      <c r="K12" s="211">
        <f>A12</f>
        <v>1</v>
      </c>
      <c r="M12" s="342"/>
    </row>
    <row r="13" spans="1:13">
      <c r="A13" s="211">
        <f>A12+1</f>
        <v>2</v>
      </c>
      <c r="B13" s="349" t="s">
        <v>344</v>
      </c>
      <c r="C13" s="401">
        <v>1005.4392196015013</v>
      </c>
      <c r="D13" s="401"/>
      <c r="E13" s="401">
        <v>0</v>
      </c>
      <c r="F13" s="401"/>
      <c r="G13" s="401">
        <v>0</v>
      </c>
      <c r="H13" s="726"/>
      <c r="I13" s="310">
        <f>SUM(C13:G13)</f>
        <v>1005.4392196015013</v>
      </c>
      <c r="J13" s="331" t="s">
        <v>1007</v>
      </c>
      <c r="K13" s="211">
        <f>K12+1</f>
        <v>2</v>
      </c>
    </row>
    <row r="14" spans="1:13">
      <c r="A14" s="211">
        <f t="shared" ref="A14:A45" si="0">A13+1</f>
        <v>3</v>
      </c>
      <c r="B14" s="349" t="s">
        <v>345</v>
      </c>
      <c r="C14" s="417">
        <v>149.64704988309055</v>
      </c>
      <c r="D14" s="417"/>
      <c r="E14" s="417">
        <v>0</v>
      </c>
      <c r="F14" s="417"/>
      <c r="G14" s="417">
        <v>0</v>
      </c>
      <c r="H14" s="417"/>
      <c r="I14" s="150">
        <f>SUM(C14:G14)</f>
        <v>149.64704988309055</v>
      </c>
      <c r="J14" s="331" t="s">
        <v>1007</v>
      </c>
      <c r="K14" s="211">
        <f t="shared" ref="K14:K45" si="1">K13+1</f>
        <v>3</v>
      </c>
    </row>
    <row r="15" spans="1:13">
      <c r="A15" s="211">
        <f t="shared" si="0"/>
        <v>4</v>
      </c>
      <c r="B15" s="349" t="s">
        <v>346</v>
      </c>
      <c r="C15" s="417">
        <v>0</v>
      </c>
      <c r="D15" s="417"/>
      <c r="E15" s="417">
        <v>102382.34081987418</v>
      </c>
      <c r="F15" s="417"/>
      <c r="G15" s="417">
        <v>0</v>
      </c>
      <c r="H15" s="417"/>
      <c r="I15" s="150">
        <f>SUM(C15:G15)</f>
        <v>102382.34081987418</v>
      </c>
      <c r="J15" s="331" t="s">
        <v>1007</v>
      </c>
      <c r="K15" s="211">
        <f t="shared" si="1"/>
        <v>4</v>
      </c>
    </row>
    <row r="16" spans="1:13" ht="16.5" thickBot="1">
      <c r="A16" s="211">
        <f t="shared" si="0"/>
        <v>5</v>
      </c>
      <c r="B16" s="394" t="s">
        <v>347</v>
      </c>
      <c r="C16" s="1065">
        <f>SUM(C13:C15)</f>
        <v>1155.0862694845919</v>
      </c>
      <c r="D16" s="150"/>
      <c r="E16" s="1065">
        <f>SUM(E13:E15)</f>
        <v>102382.34081987418</v>
      </c>
      <c r="F16" s="258"/>
      <c r="G16" s="1065">
        <f>SUM(G13:G15)</f>
        <v>0</v>
      </c>
      <c r="H16" s="150"/>
      <c r="I16" s="1065">
        <f>SUM(I13:I15)</f>
        <v>103537.42708935877</v>
      </c>
      <c r="J16" s="727" t="str">
        <f>"Sum Lines "&amp;A13&amp;" thru "&amp;A15</f>
        <v>Sum Lines 2 thru 4</v>
      </c>
      <c r="K16" s="211">
        <f t="shared" si="1"/>
        <v>5</v>
      </c>
    </row>
    <row r="17" spans="1:13" ht="16.5" thickTop="1">
      <c r="A17" s="211">
        <f t="shared" si="0"/>
        <v>6</v>
      </c>
      <c r="C17" s="728"/>
      <c r="D17" s="728"/>
      <c r="E17" s="728"/>
      <c r="F17" s="728"/>
      <c r="G17" s="728"/>
      <c r="H17" s="728"/>
      <c r="I17" s="728"/>
      <c r="J17" s="728"/>
      <c r="K17" s="211">
        <f t="shared" si="1"/>
        <v>6</v>
      </c>
    </row>
    <row r="18" spans="1:13">
      <c r="A18" s="211">
        <f t="shared" si="0"/>
        <v>7</v>
      </c>
      <c r="B18" s="349" t="s">
        <v>348</v>
      </c>
      <c r="C18" s="725"/>
      <c r="D18" s="725"/>
      <c r="E18" s="725"/>
      <c r="F18" s="725"/>
      <c r="G18" s="725"/>
      <c r="H18" s="725"/>
      <c r="I18" s="409"/>
      <c r="J18" s="409"/>
      <c r="K18" s="211">
        <f t="shared" si="1"/>
        <v>7</v>
      </c>
    </row>
    <row r="19" spans="1:13">
      <c r="A19" s="211">
        <f t="shared" si="0"/>
        <v>8</v>
      </c>
      <c r="B19" s="729" t="s">
        <v>349</v>
      </c>
      <c r="C19" s="310">
        <v>-872111.19599224033</v>
      </c>
      <c r="D19" s="310"/>
      <c r="E19" s="310">
        <v>-361227.02089163283</v>
      </c>
      <c r="F19" s="310"/>
      <c r="G19" s="310">
        <v>8733.5614222332879</v>
      </c>
      <c r="H19" s="310"/>
      <c r="I19" s="310">
        <f>SUM(C19:G19)</f>
        <v>-1224604.6554616399</v>
      </c>
      <c r="J19" s="1211" t="s">
        <v>1008</v>
      </c>
      <c r="K19" s="211">
        <f t="shared" si="1"/>
        <v>8</v>
      </c>
      <c r="M19" s="1203"/>
    </row>
    <row r="20" spans="1:13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211">
        <f t="shared" si="1"/>
        <v>9</v>
      </c>
    </row>
    <row r="21" spans="1:13" ht="16.5" thickBot="1">
      <c r="A21" s="211">
        <f t="shared" si="0"/>
        <v>10</v>
      </c>
      <c r="B21" s="394" t="s">
        <v>350</v>
      </c>
      <c r="C21" s="1065">
        <f>SUM(C19:C20)</f>
        <v>-872111.19599224033</v>
      </c>
      <c r="D21" s="150"/>
      <c r="E21" s="1065">
        <f>SUM(E19:E20)</f>
        <v>-361227.02089163283</v>
      </c>
      <c r="F21" s="258"/>
      <c r="G21" s="1065">
        <f>SUM(G19:G20)</f>
        <v>8733.5614222332879</v>
      </c>
      <c r="H21" s="150"/>
      <c r="I21" s="1065">
        <f>SUM(I19:I20)</f>
        <v>-1224604.6554616399</v>
      </c>
      <c r="J21" s="727" t="str">
        <f>"Sum Lines "&amp;A19&amp;" thru "&amp;A20</f>
        <v>Sum Lines 8 thru 9</v>
      </c>
      <c r="K21" s="211">
        <f t="shared" si="1"/>
        <v>10</v>
      </c>
    </row>
    <row r="22" spans="1:13" ht="16.5" thickTop="1">
      <c r="A22" s="211">
        <f t="shared" si="0"/>
        <v>11</v>
      </c>
      <c r="K22" s="211">
        <f t="shared" si="1"/>
        <v>11</v>
      </c>
    </row>
    <row r="23" spans="1:13">
      <c r="A23" s="211">
        <f t="shared" si="0"/>
        <v>12</v>
      </c>
      <c r="B23" s="349" t="s">
        <v>351</v>
      </c>
      <c r="C23" s="725"/>
      <c r="D23" s="725"/>
      <c r="E23" s="725"/>
      <c r="F23" s="725"/>
      <c r="G23" s="725"/>
      <c r="H23" s="725"/>
      <c r="I23" s="409"/>
      <c r="J23" s="211"/>
      <c r="K23" s="211">
        <f t="shared" si="1"/>
        <v>12</v>
      </c>
    </row>
    <row r="24" spans="1:13">
      <c r="A24" s="211">
        <f t="shared" si="0"/>
        <v>13</v>
      </c>
      <c r="B24" s="349" t="s">
        <v>352</v>
      </c>
      <c r="C24" s="401">
        <v>-9530.1858252439943</v>
      </c>
      <c r="D24" s="401"/>
      <c r="E24" s="401">
        <v>0</v>
      </c>
      <c r="F24" s="401"/>
      <c r="G24" s="401">
        <v>0</v>
      </c>
      <c r="H24" s="726"/>
      <c r="I24" s="310">
        <f>SUM(C24:G24)</f>
        <v>-9530.1858252439943</v>
      </c>
      <c r="J24" s="331" t="s">
        <v>1009</v>
      </c>
      <c r="K24" s="211">
        <f t="shared" si="1"/>
        <v>13</v>
      </c>
    </row>
    <row r="25" spans="1:13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211">
        <f t="shared" si="1"/>
        <v>14</v>
      </c>
    </row>
    <row r="26" spans="1:13" ht="16.5" thickBot="1">
      <c r="A26" s="211">
        <f t="shared" si="0"/>
        <v>15</v>
      </c>
      <c r="B26" s="394" t="s">
        <v>353</v>
      </c>
      <c r="C26" s="1065">
        <f>SUM(C24:C25)</f>
        <v>-9530.1858252439943</v>
      </c>
      <c r="D26" s="150"/>
      <c r="E26" s="1065">
        <f>SUM(E24:E25)</f>
        <v>0</v>
      </c>
      <c r="F26" s="258"/>
      <c r="G26" s="1065">
        <f>SUM(G24:G25)</f>
        <v>0</v>
      </c>
      <c r="H26" s="150"/>
      <c r="I26" s="1065">
        <f>SUM(I24:I25)</f>
        <v>-9530.1858252439943</v>
      </c>
      <c r="J26" s="727" t="str">
        <f>"Sum Lines "&amp;A24&amp;" thru "&amp;A25</f>
        <v>Sum Lines 13 thru 14</v>
      </c>
      <c r="K26" s="211">
        <f t="shared" si="1"/>
        <v>15</v>
      </c>
    </row>
    <row r="27" spans="1:13" ht="17.25" thickTop="1" thickBot="1">
      <c r="A27" s="211">
        <f t="shared" si="0"/>
        <v>16</v>
      </c>
      <c r="B27" s="870"/>
      <c r="C27" s="870"/>
      <c r="D27" s="870"/>
      <c r="E27" s="870"/>
      <c r="F27" s="870"/>
      <c r="G27" s="870"/>
      <c r="H27" s="870"/>
      <c r="I27" s="870"/>
      <c r="J27" s="870"/>
      <c r="K27" s="211">
        <f t="shared" si="1"/>
        <v>16</v>
      </c>
    </row>
    <row r="28" spans="1:13">
      <c r="A28" s="211">
        <f t="shared" si="0"/>
        <v>17</v>
      </c>
      <c r="K28" s="211">
        <f t="shared" si="1"/>
        <v>17</v>
      </c>
    </row>
    <row r="29" spans="1:13">
      <c r="A29" s="211">
        <f t="shared" si="0"/>
        <v>18</v>
      </c>
      <c r="B29" s="349" t="s">
        <v>868</v>
      </c>
      <c r="C29" s="725"/>
      <c r="D29" s="725"/>
      <c r="E29" s="725"/>
      <c r="F29" s="725"/>
      <c r="G29" s="725"/>
      <c r="H29" s="725"/>
      <c r="I29" s="409"/>
      <c r="J29" s="409"/>
      <c r="K29" s="211">
        <f t="shared" si="1"/>
        <v>18</v>
      </c>
    </row>
    <row r="30" spans="1:13">
      <c r="A30" s="211">
        <f t="shared" si="0"/>
        <v>19</v>
      </c>
      <c r="B30" s="349" t="s">
        <v>346</v>
      </c>
      <c r="C30" s="310">
        <v>0</v>
      </c>
      <c r="D30" s="310"/>
      <c r="E30" s="310">
        <v>5276.3375819793873</v>
      </c>
      <c r="F30" s="310"/>
      <c r="G30" s="310">
        <v>0</v>
      </c>
      <c r="H30" s="401"/>
      <c r="I30" s="310">
        <f>SUM(C30:G30)</f>
        <v>5276.3375819793873</v>
      </c>
      <c r="J30" s="331" t="s">
        <v>1007</v>
      </c>
      <c r="K30" s="211">
        <f t="shared" si="1"/>
        <v>19</v>
      </c>
    </row>
    <row r="31" spans="1:13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211">
        <f t="shared" si="1"/>
        <v>20</v>
      </c>
    </row>
    <row r="32" spans="1:13" ht="16.5" thickBot="1">
      <c r="A32" s="211">
        <f t="shared" si="0"/>
        <v>21</v>
      </c>
      <c r="B32" s="394" t="s">
        <v>347</v>
      </c>
      <c r="C32" s="1065">
        <f>SUM(C30:C31)</f>
        <v>0</v>
      </c>
      <c r="D32" s="150"/>
      <c r="E32" s="1065">
        <f>SUM(E30:E31)</f>
        <v>5276.3375819793873</v>
      </c>
      <c r="F32" s="258"/>
      <c r="G32" s="1065">
        <f>SUM(G30:G31)</f>
        <v>0</v>
      </c>
      <c r="H32" s="150"/>
      <c r="I32" s="1065">
        <f>SUM(I30:I31)</f>
        <v>5276.3375819793873</v>
      </c>
      <c r="J32" s="727" t="str">
        <f>"Sum Lines "&amp;A30&amp;" thru "&amp;A31</f>
        <v>Sum Lines 19 thru 20</v>
      </c>
      <c r="K32" s="211">
        <f t="shared" si="1"/>
        <v>21</v>
      </c>
    </row>
    <row r="33" spans="1:11" ht="16.5" thickTop="1">
      <c r="A33" s="211">
        <f t="shared" si="0"/>
        <v>22</v>
      </c>
      <c r="C33" s="728"/>
      <c r="D33" s="728"/>
      <c r="E33" s="728"/>
      <c r="F33" s="728"/>
      <c r="G33" s="728"/>
      <c r="H33" s="728"/>
      <c r="I33" s="728"/>
      <c r="J33" s="728"/>
      <c r="K33" s="211">
        <f t="shared" si="1"/>
        <v>22</v>
      </c>
    </row>
    <row r="34" spans="1:11">
      <c r="A34" s="211">
        <f t="shared" si="0"/>
        <v>23</v>
      </c>
      <c r="B34" s="349" t="s">
        <v>869</v>
      </c>
      <c r="C34" s="725"/>
      <c r="D34" s="725"/>
      <c r="E34" s="725"/>
      <c r="F34" s="725"/>
      <c r="G34" s="725"/>
      <c r="H34" s="725"/>
      <c r="I34" s="409"/>
      <c r="J34" s="409"/>
      <c r="K34" s="211">
        <f t="shared" si="1"/>
        <v>23</v>
      </c>
    </row>
    <row r="35" spans="1:11">
      <c r="A35" s="211">
        <f t="shared" si="0"/>
        <v>24</v>
      </c>
      <c r="B35" s="729" t="s">
        <v>349</v>
      </c>
      <c r="C35" s="310">
        <v>-10450.502286008399</v>
      </c>
      <c r="D35" s="310"/>
      <c r="E35" s="310">
        <v>-7775.5329183673484</v>
      </c>
      <c r="F35" s="310"/>
      <c r="G35" s="310">
        <v>0</v>
      </c>
      <c r="H35" s="310"/>
      <c r="I35" s="310">
        <f>SUM(C35:G35)</f>
        <v>-18226.035204375748</v>
      </c>
      <c r="J35" s="331" t="s">
        <v>1010</v>
      </c>
      <c r="K35" s="211">
        <f t="shared" si="1"/>
        <v>24</v>
      </c>
    </row>
    <row r="36" spans="1:11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211">
        <f t="shared" si="1"/>
        <v>25</v>
      </c>
    </row>
    <row r="37" spans="1:11" ht="16.5" thickBot="1">
      <c r="A37" s="211">
        <f t="shared" si="0"/>
        <v>26</v>
      </c>
      <c r="B37" s="394" t="s">
        <v>350</v>
      </c>
      <c r="C37" s="1065">
        <f>SUM(C35:C36)</f>
        <v>-10450.502286008399</v>
      </c>
      <c r="D37" s="150"/>
      <c r="E37" s="1065">
        <f>SUM(E35:E36)</f>
        <v>-7775.5329183673484</v>
      </c>
      <c r="F37" s="258"/>
      <c r="G37" s="1065">
        <f>SUM(G35:G36)</f>
        <v>0</v>
      </c>
      <c r="H37" s="150"/>
      <c r="I37" s="1065">
        <f>SUM(I35:I36)</f>
        <v>-18226.035204375748</v>
      </c>
      <c r="J37" s="727" t="str">
        <f>"Sum Lines "&amp;A35&amp;" thru "&amp;A36</f>
        <v>Sum Lines 24 thru 25</v>
      </c>
      <c r="K37" s="211">
        <f t="shared" si="1"/>
        <v>26</v>
      </c>
    </row>
    <row r="38" spans="1:11" ht="16.5" thickTop="1">
      <c r="A38" s="211">
        <f t="shared" si="0"/>
        <v>27</v>
      </c>
      <c r="K38" s="211">
        <f t="shared" si="1"/>
        <v>27</v>
      </c>
    </row>
    <row r="39" spans="1:11">
      <c r="A39" s="211">
        <f t="shared" si="0"/>
        <v>28</v>
      </c>
      <c r="B39" s="349" t="s">
        <v>870</v>
      </c>
      <c r="C39" s="725"/>
      <c r="D39" s="725"/>
      <c r="E39" s="725"/>
      <c r="F39" s="725"/>
      <c r="G39" s="725"/>
      <c r="H39" s="725"/>
      <c r="I39" s="409"/>
      <c r="J39" s="211"/>
      <c r="K39" s="211">
        <f t="shared" si="1"/>
        <v>28</v>
      </c>
    </row>
    <row r="40" spans="1:11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64" t="str">
        <f>"Not Applicable to "&amp;Automation!$B$3&amp;" Base Period"</f>
        <v>Not Applicable to 2023 Base Period</v>
      </c>
      <c r="K40" s="211">
        <f t="shared" si="1"/>
        <v>29</v>
      </c>
    </row>
    <row r="41" spans="1:11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211">
        <f t="shared" si="1"/>
        <v>30</v>
      </c>
    </row>
    <row r="42" spans="1:11" ht="16.5" thickBot="1">
      <c r="A42" s="211">
        <f t="shared" si="0"/>
        <v>31</v>
      </c>
      <c r="B42" s="394" t="s">
        <v>353</v>
      </c>
      <c r="C42" s="1065">
        <f>SUM(C40:C41)</f>
        <v>0</v>
      </c>
      <c r="D42" s="150"/>
      <c r="E42" s="1065">
        <f>SUM(E40:E41)</f>
        <v>0</v>
      </c>
      <c r="F42" s="258"/>
      <c r="G42" s="1065">
        <f>SUM(G40:G41)</f>
        <v>0</v>
      </c>
      <c r="H42" s="150"/>
      <c r="I42" s="1065">
        <f>SUM(I40:I41)</f>
        <v>0</v>
      </c>
      <c r="J42" s="727" t="str">
        <f>"Sum Lines "&amp;A40&amp;" thru "&amp;A41</f>
        <v>Sum Lines 29 thru 30</v>
      </c>
      <c r="K42" s="211">
        <f t="shared" si="1"/>
        <v>31</v>
      </c>
    </row>
    <row r="43" spans="1:11" ht="17.25" thickTop="1" thickBot="1">
      <c r="A43" s="211">
        <f t="shared" si="0"/>
        <v>32</v>
      </c>
      <c r="B43" s="871"/>
      <c r="C43" s="872"/>
      <c r="D43" s="873"/>
      <c r="E43" s="872"/>
      <c r="F43" s="872"/>
      <c r="G43" s="872"/>
      <c r="H43" s="873"/>
      <c r="I43" s="872"/>
      <c r="J43" s="874"/>
      <c r="K43" s="211">
        <f t="shared" si="1"/>
        <v>32</v>
      </c>
    </row>
    <row r="44" spans="1:11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727"/>
      <c r="K44" s="211">
        <f t="shared" si="1"/>
        <v>33</v>
      </c>
    </row>
    <row r="45" spans="1:11">
      <c r="A45" s="211">
        <f t="shared" si="0"/>
        <v>34</v>
      </c>
      <c r="B45" s="63" t="s">
        <v>331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64" t="str">
        <f>"Not Applicable to "&amp;Automation!$B$3&amp;" Base Period"</f>
        <v>Not Applicable to 2023 Base Period</v>
      </c>
      <c r="K45" s="211">
        <f t="shared" si="1"/>
        <v>34</v>
      </c>
    </row>
    <row r="46" spans="1:11">
      <c r="B46" s="394"/>
      <c r="C46" s="258"/>
      <c r="D46" s="150"/>
      <c r="E46" s="258"/>
      <c r="F46" s="258"/>
      <c r="G46" s="258"/>
      <c r="H46" s="150"/>
      <c r="I46" s="258"/>
      <c r="J46" s="727"/>
    </row>
    <row r="48" spans="1:11" ht="18.75">
      <c r="A48" s="494"/>
      <c r="B48" s="63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/>
  </sheetViews>
  <sheetFormatPr defaultColWidth="8.5703125" defaultRowHeight="15.75"/>
  <cols>
    <col min="1" max="1" width="5.42578125" style="211" bestFit="1" customWidth="1"/>
    <col min="2" max="2" width="45.5703125" style="3" customWidth="1"/>
    <col min="3" max="5" width="18.5703125" style="3" customWidth="1"/>
    <col min="6" max="6" width="25.140625" style="4" customWidth="1"/>
    <col min="7" max="7" width="5.42578125" style="211" bestFit="1" customWidth="1"/>
    <col min="8" max="8" width="8.5703125" style="3"/>
    <col min="9" max="9" width="17.5703125" style="3" bestFit="1" customWidth="1"/>
    <col min="10" max="16384" width="8.5703125" style="3"/>
  </cols>
  <sheetData>
    <row r="2" spans="1:11">
      <c r="A2" s="495"/>
      <c r="B2" s="1329" t="str">
        <f>'Summary of Cost Components'!B3:D3</f>
        <v>CITIZENS' SHARE OF THE BORDER EAST LINE</v>
      </c>
      <c r="C2" s="1329"/>
      <c r="D2" s="1329"/>
      <c r="E2" s="1329"/>
      <c r="F2" s="1329"/>
      <c r="G2" s="495"/>
      <c r="H2" s="89"/>
      <c r="I2" s="89"/>
      <c r="J2" s="89"/>
      <c r="K2" s="89"/>
    </row>
    <row r="3" spans="1:11">
      <c r="A3" s="495"/>
      <c r="B3" s="1329" t="s">
        <v>357</v>
      </c>
      <c r="C3" s="1329"/>
      <c r="D3" s="1329"/>
      <c r="E3" s="1329"/>
      <c r="F3" s="1329"/>
      <c r="G3" s="495"/>
      <c r="H3" s="89"/>
      <c r="I3" s="89"/>
      <c r="J3" s="89"/>
      <c r="K3" s="89"/>
    </row>
    <row r="4" spans="1:11">
      <c r="A4" s="495"/>
      <c r="B4" s="1329" t="str">
        <f>"Base Period &amp; True-Up Period 12 - Months Ending December 31, "&amp;Automation!B3</f>
        <v>Base Period &amp; True-Up Period 12 - Months Ending December 31, 2023</v>
      </c>
      <c r="C4" s="1329"/>
      <c r="D4" s="1329"/>
      <c r="E4" s="1329"/>
      <c r="F4" s="1329"/>
      <c r="G4" s="495"/>
      <c r="H4" s="89"/>
      <c r="I4" s="342"/>
      <c r="J4" s="89"/>
      <c r="K4" s="89"/>
    </row>
    <row r="5" spans="1:11">
      <c r="A5" s="495"/>
      <c r="B5" s="1330" t="s">
        <v>3</v>
      </c>
      <c r="C5" s="1330"/>
      <c r="D5" s="1330"/>
      <c r="E5" s="1330"/>
      <c r="F5" s="1330"/>
      <c r="G5" s="95"/>
      <c r="H5" s="62"/>
      <c r="I5" s="191"/>
      <c r="J5" s="62"/>
      <c r="K5" s="62"/>
    </row>
    <row r="6" spans="1:11">
      <c r="I6" s="191"/>
    </row>
    <row r="7" spans="1:11">
      <c r="A7" s="635"/>
      <c r="B7" s="875"/>
      <c r="C7" s="1133" t="str">
        <f>"12/31/"&amp;Automation!B3-1</f>
        <v>12/31/2022</v>
      </c>
      <c r="D7" s="1133" t="str">
        <f>"12/31/"&amp;Automation!B3</f>
        <v>12/31/2023</v>
      </c>
      <c r="E7" s="1134"/>
      <c r="F7" s="964"/>
      <c r="G7" s="965"/>
      <c r="H7" s="89"/>
      <c r="I7" s="191"/>
      <c r="J7" s="89"/>
      <c r="K7" s="89"/>
    </row>
    <row r="8" spans="1:11">
      <c r="A8" s="635" t="s">
        <v>4</v>
      </c>
      <c r="B8" s="636"/>
      <c r="C8" s="966"/>
      <c r="D8" s="964"/>
      <c r="E8" s="637"/>
      <c r="F8" s="638"/>
      <c r="G8" s="965" t="s">
        <v>4</v>
      </c>
      <c r="H8" s="89"/>
      <c r="I8" s="191"/>
      <c r="J8" s="89"/>
      <c r="K8" s="89"/>
    </row>
    <row r="9" spans="1:11">
      <c r="A9" s="635" t="s">
        <v>5</v>
      </c>
      <c r="B9" s="1066" t="s">
        <v>259</v>
      </c>
      <c r="C9" s="1067" t="s">
        <v>358</v>
      </c>
      <c r="D9" s="1067" t="s">
        <v>358</v>
      </c>
      <c r="E9" s="876" t="s">
        <v>359</v>
      </c>
      <c r="F9" s="1067" t="s">
        <v>8</v>
      </c>
      <c r="G9" s="965" t="s">
        <v>5</v>
      </c>
      <c r="H9" s="89"/>
      <c r="I9" s="191"/>
      <c r="J9" s="89"/>
      <c r="K9" s="89"/>
    </row>
    <row r="10" spans="1:11">
      <c r="A10" s="635"/>
      <c r="B10" s="89"/>
      <c r="C10" s="548"/>
      <c r="D10" s="545"/>
      <c r="E10" s="546"/>
      <c r="F10" s="351"/>
      <c r="G10" s="965"/>
      <c r="H10" s="89"/>
      <c r="I10" s="191"/>
      <c r="J10" s="89"/>
      <c r="K10" s="89"/>
    </row>
    <row r="11" spans="1:11">
      <c r="A11" s="635">
        <f t="shared" ref="A11:A16" si="0">A10+1</f>
        <v>1</v>
      </c>
      <c r="B11" s="639" t="s">
        <v>360</v>
      </c>
      <c r="C11" s="748">
        <v>-13589.86523347167</v>
      </c>
      <c r="D11" s="748">
        <v>-12949.697622396361</v>
      </c>
      <c r="E11" s="549">
        <f>AVERAGE(C11,D11)</f>
        <v>-13269.781427934016</v>
      </c>
      <c r="F11" s="352" t="s">
        <v>361</v>
      </c>
      <c r="G11" s="965">
        <f t="shared" ref="G11:G16" si="1">G10+1</f>
        <v>1</v>
      </c>
      <c r="I11" s="342"/>
    </row>
    <row r="12" spans="1:11">
      <c r="A12" s="635">
        <f t="shared" si="0"/>
        <v>2</v>
      </c>
      <c r="B12" s="89"/>
      <c r="C12" s="749"/>
      <c r="D12" s="750"/>
      <c r="E12" s="549"/>
      <c r="F12" s="352"/>
      <c r="G12" s="965">
        <f t="shared" si="1"/>
        <v>2</v>
      </c>
    </row>
    <row r="13" spans="1:11">
      <c r="A13" s="635">
        <f t="shared" si="0"/>
        <v>3</v>
      </c>
      <c r="B13" s="639" t="s">
        <v>362</v>
      </c>
      <c r="C13" s="1068">
        <v>-11657.875091026448</v>
      </c>
      <c r="D13" s="1068">
        <v>-12041.047259626399</v>
      </c>
      <c r="E13" s="977">
        <f>AVERAGE(C13,D13)</f>
        <v>-11849.461175326423</v>
      </c>
      <c r="F13" s="352" t="s">
        <v>214</v>
      </c>
      <c r="G13" s="965">
        <f t="shared" si="1"/>
        <v>3</v>
      </c>
    </row>
    <row r="14" spans="1:11">
      <c r="A14" s="635">
        <f t="shared" si="0"/>
        <v>4</v>
      </c>
      <c r="B14" s="89"/>
      <c r="C14" s="548"/>
      <c r="D14" s="545"/>
      <c r="E14" s="546"/>
      <c r="F14" s="351"/>
      <c r="G14" s="965">
        <f t="shared" si="1"/>
        <v>4</v>
      </c>
    </row>
    <row r="15" spans="1:11" ht="19.5" thickBot="1">
      <c r="A15" s="635">
        <f t="shared" si="0"/>
        <v>5</v>
      </c>
      <c r="B15" s="639" t="s">
        <v>363</v>
      </c>
      <c r="C15" s="547">
        <f>SUM(C11-C13)</f>
        <v>-1931.9901424452219</v>
      </c>
      <c r="D15" s="547">
        <f t="shared" ref="D15:E15" si="2">SUM(D11-D13)</f>
        <v>-908.65036276996216</v>
      </c>
      <c r="E15" s="547">
        <f t="shared" si="2"/>
        <v>-1420.3202526075929</v>
      </c>
      <c r="F15" s="350" t="str">
        <f>"Line "&amp;A11&amp;" Minus Line "&amp;A13</f>
        <v>Line 1 Minus Line 3</v>
      </c>
      <c r="G15" s="965">
        <f t="shared" si="1"/>
        <v>5</v>
      </c>
    </row>
    <row r="16" spans="1:11" ht="16.5" thickTop="1">
      <c r="A16" s="635">
        <f t="shared" si="0"/>
        <v>6</v>
      </c>
      <c r="B16" s="877"/>
      <c r="C16" s="1069"/>
      <c r="D16" s="1069"/>
      <c r="E16" s="877"/>
      <c r="F16" s="1070"/>
      <c r="G16" s="965">
        <f t="shared" si="1"/>
        <v>6</v>
      </c>
    </row>
    <row r="17" spans="1:9">
      <c r="A17" s="641"/>
      <c r="B17" s="89"/>
      <c r="C17" s="89"/>
      <c r="D17" s="89"/>
      <c r="E17" s="89"/>
      <c r="F17" s="88"/>
      <c r="G17" s="641"/>
    </row>
    <row r="18" spans="1:9">
      <c r="A18" s="641"/>
      <c r="B18" s="89"/>
      <c r="C18" s="89"/>
      <c r="D18" s="89"/>
      <c r="E18" s="89"/>
      <c r="F18" s="88"/>
      <c r="G18" s="641"/>
    </row>
    <row r="19" spans="1:9" ht="18.75">
      <c r="A19" s="642">
        <v>1</v>
      </c>
      <c r="B19" s="639" t="s">
        <v>364</v>
      </c>
      <c r="C19" s="89"/>
      <c r="D19" s="89"/>
      <c r="E19" s="89"/>
      <c r="F19" s="88"/>
      <c r="G19" s="641"/>
    </row>
    <row r="20" spans="1:9" ht="18.75">
      <c r="A20" s="496"/>
      <c r="B20" s="783"/>
      <c r="C20" s="89"/>
      <c r="D20" s="89"/>
      <c r="E20" s="89"/>
      <c r="F20" s="88"/>
      <c r="G20" s="495"/>
    </row>
    <row r="21" spans="1:9">
      <c r="A21" s="495"/>
      <c r="B21" s="783"/>
      <c r="C21" s="89"/>
      <c r="D21" s="89"/>
      <c r="E21" s="89"/>
      <c r="F21" s="88"/>
      <c r="G21" s="495"/>
    </row>
    <row r="22" spans="1:9">
      <c r="A22" s="495"/>
      <c r="B22" s="639"/>
      <c r="C22" s="89"/>
      <c r="D22" s="89"/>
      <c r="E22" s="89"/>
      <c r="F22" s="88"/>
      <c r="G22" s="495"/>
    </row>
    <row r="23" spans="1:9">
      <c r="A23" s="495"/>
      <c r="B23" s="639"/>
      <c r="C23" s="89"/>
      <c r="D23" s="89"/>
      <c r="E23" s="89"/>
      <c r="F23" s="88"/>
      <c r="G23" s="495"/>
    </row>
    <row r="26" spans="1:9">
      <c r="C26" s="640"/>
    </row>
    <row r="27" spans="1:9">
      <c r="I27" s="89"/>
    </row>
    <row r="28" spans="1:9">
      <c r="I28" s="89"/>
    </row>
    <row r="29" spans="1:9">
      <c r="I29" s="89"/>
    </row>
    <row r="30" spans="1:9">
      <c r="I30" s="89"/>
    </row>
    <row r="31" spans="1:9">
      <c r="I31" s="89"/>
    </row>
    <row r="32" spans="1:9">
      <c r="I32" s="89"/>
    </row>
    <row r="33" spans="9:9">
      <c r="I33" s="89"/>
    </row>
    <row r="34" spans="9:9">
      <c r="I34" s="89"/>
    </row>
    <row r="35" spans="9:9">
      <c r="I35" s="89"/>
    </row>
    <row r="36" spans="9:9">
      <c r="I36" s="89"/>
    </row>
    <row r="37" spans="9:9">
      <c r="I37" s="89"/>
    </row>
    <row r="38" spans="9:9">
      <c r="I38" s="89"/>
    </row>
    <row r="39" spans="9:9">
      <c r="I39" s="89"/>
    </row>
    <row r="40" spans="9:9">
      <c r="I40" s="89"/>
    </row>
    <row r="41" spans="9:9">
      <c r="I41" s="89"/>
    </row>
    <row r="42" spans="9:9">
      <c r="I42" s="643"/>
    </row>
    <row r="43" spans="9:9">
      <c r="I43" s="643"/>
    </row>
    <row r="44" spans="9:9">
      <c r="I44" s="643"/>
    </row>
    <row r="45" spans="9:9">
      <c r="I45" s="643"/>
    </row>
    <row r="46" spans="9:9">
      <c r="I46" s="643"/>
    </row>
    <row r="47" spans="9:9">
      <c r="I47" s="643"/>
    </row>
    <row r="48" spans="9:9">
      <c r="I48" s="89"/>
    </row>
    <row r="49" spans="9:9">
      <c r="I49" s="89"/>
    </row>
    <row r="50" spans="9:9">
      <c r="I50" s="89"/>
    </row>
    <row r="51" spans="9:9">
      <c r="I51" s="89"/>
    </row>
    <row r="52" spans="9:9">
      <c r="I52" s="89"/>
    </row>
    <row r="53" spans="9:9">
      <c r="I53" s="89"/>
    </row>
    <row r="54" spans="9:9">
      <c r="I54" s="89"/>
    </row>
    <row r="55" spans="9:9">
      <c r="I55" s="89"/>
    </row>
    <row r="56" spans="9:9">
      <c r="I56" s="89"/>
    </row>
    <row r="57" spans="9:9">
      <c r="I57" s="89"/>
    </row>
    <row r="58" spans="9:9">
      <c r="I58" s="89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2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/>
  </sheetViews>
  <sheetFormatPr defaultColWidth="9.140625" defaultRowHeight="15.75"/>
  <cols>
    <col min="1" max="1" width="5.42578125" style="211" customWidth="1"/>
    <col min="2" max="2" width="56" style="191" customWidth="1"/>
    <col min="3" max="3" width="24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140625" style="191" customWidth="1"/>
    <col min="9" max="9" width="9.140625" style="191"/>
    <col min="10" max="10" width="20.42578125" style="191" bestFit="1" customWidth="1"/>
    <col min="11" max="16384" width="9.140625" style="191"/>
  </cols>
  <sheetData>
    <row r="1" spans="1:9">
      <c r="E1" s="211"/>
      <c r="F1" s="211"/>
      <c r="G1" s="211"/>
      <c r="H1" s="211"/>
    </row>
    <row r="2" spans="1:9">
      <c r="B2" s="1317" t="s">
        <v>0</v>
      </c>
      <c r="C2" s="1317"/>
      <c r="D2" s="1317"/>
      <c r="E2" s="1317"/>
      <c r="F2" s="1317"/>
      <c r="G2" s="1317"/>
      <c r="H2" s="211"/>
    </row>
    <row r="3" spans="1:9">
      <c r="B3" s="1317" t="s">
        <v>365</v>
      </c>
      <c r="C3" s="1317"/>
      <c r="D3" s="1317"/>
      <c r="E3" s="1317"/>
      <c r="F3" s="1317"/>
      <c r="G3" s="1317"/>
      <c r="H3" s="211"/>
    </row>
    <row r="4" spans="1:9">
      <c r="B4" s="1317" t="s">
        <v>366</v>
      </c>
      <c r="C4" s="1317"/>
      <c r="D4" s="1317"/>
      <c r="E4" s="1317"/>
      <c r="F4" s="1317"/>
      <c r="G4" s="1317"/>
      <c r="H4" s="211"/>
    </row>
    <row r="5" spans="1:9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211"/>
    </row>
    <row r="6" spans="1:9">
      <c r="B6" s="1315" t="s">
        <v>3</v>
      </c>
      <c r="C6" s="1328"/>
      <c r="D6" s="1328"/>
      <c r="E6" s="1328"/>
      <c r="F6" s="1328"/>
      <c r="G6" s="1328"/>
      <c r="H6" s="211"/>
    </row>
    <row r="7" spans="1:9">
      <c r="B7" s="211"/>
      <c r="C7" s="211"/>
      <c r="D7" s="211"/>
      <c r="E7" s="211"/>
      <c r="F7" s="211"/>
      <c r="G7" s="211"/>
      <c r="H7" s="211"/>
    </row>
    <row r="8" spans="1:9">
      <c r="A8" s="211" t="s">
        <v>4</v>
      </c>
      <c r="B8" s="471"/>
      <c r="C8" s="211" t="s">
        <v>187</v>
      </c>
      <c r="D8" s="471"/>
      <c r="E8" s="341"/>
      <c r="F8" s="211"/>
      <c r="G8" s="211"/>
      <c r="H8" s="211" t="s">
        <v>4</v>
      </c>
    </row>
    <row r="9" spans="1:9">
      <c r="A9" s="211" t="s">
        <v>5</v>
      </c>
      <c r="C9" s="848" t="s">
        <v>189</v>
      </c>
      <c r="E9" s="865" t="s">
        <v>190</v>
      </c>
      <c r="F9" s="471"/>
      <c r="G9" s="848" t="s">
        <v>8</v>
      </c>
      <c r="H9" s="211" t="s">
        <v>5</v>
      </c>
    </row>
    <row r="10" spans="1:9">
      <c r="E10" s="211"/>
      <c r="F10" s="211"/>
      <c r="G10" s="211"/>
      <c r="H10" s="211"/>
    </row>
    <row r="11" spans="1:9" s="342" customFormat="1" ht="19.5" thickBot="1">
      <c r="A11" s="211">
        <v>1</v>
      </c>
      <c r="B11" s="17" t="s">
        <v>367</v>
      </c>
      <c r="C11" s="211">
        <v>214</v>
      </c>
      <c r="D11" s="191"/>
      <c r="E11" s="456">
        <f>'AG-1'!C31</f>
        <v>0</v>
      </c>
      <c r="F11" s="211"/>
      <c r="G11" s="211" t="str">
        <f>"AG-1; Line "&amp;'AG-1'!A31</f>
        <v>AG-1; Line 18</v>
      </c>
      <c r="H11" s="211">
        <f>A11</f>
        <v>1</v>
      </c>
      <c r="I11" s="191"/>
    </row>
    <row r="12" spans="1:9" s="342" customFormat="1" ht="16.5" thickTop="1">
      <c r="A12" s="211"/>
      <c r="B12" s="191"/>
      <c r="C12" s="211"/>
      <c r="D12" s="191"/>
      <c r="E12" s="304"/>
      <c r="F12" s="211"/>
      <c r="G12" s="211"/>
      <c r="H12" s="211"/>
      <c r="I12" s="191"/>
    </row>
    <row r="14" spans="1:9" ht="18.75">
      <c r="A14" s="306">
        <v>1</v>
      </c>
      <c r="B14" s="122" t="s">
        <v>900</v>
      </c>
    </row>
    <row r="15" spans="1:9" ht="18.75">
      <c r="A15" s="348"/>
      <c r="B15" s="191" t="s">
        <v>1026</v>
      </c>
    </row>
    <row r="16" spans="1:9">
      <c r="A16" s="191"/>
      <c r="B16" s="122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M32"/>
  <sheetViews>
    <sheetView zoomScale="80" zoomScaleNormal="80" workbookViewId="0"/>
  </sheetViews>
  <sheetFormatPr defaultColWidth="8.85546875" defaultRowHeight="15.75"/>
  <cols>
    <col min="1" max="1" width="5.42578125" style="105" customWidth="1"/>
    <col min="2" max="2" width="35.140625" style="122" customWidth="1"/>
    <col min="3" max="3" width="18.5703125" style="122" customWidth="1"/>
    <col min="4" max="4" width="62.5703125" style="122" customWidth="1"/>
    <col min="5" max="5" width="5.42578125" style="105" customWidth="1"/>
    <col min="6" max="9" width="8.85546875" style="122"/>
    <col min="10" max="10" width="12.85546875" style="122" bestFit="1" customWidth="1"/>
    <col min="11" max="11" width="8.85546875" style="122"/>
    <col min="12" max="12" width="14" style="122" bestFit="1" customWidth="1"/>
    <col min="13" max="16384" width="8.85546875" style="122"/>
  </cols>
  <sheetData>
    <row r="2" spans="1:13" s="96" customFormat="1">
      <c r="A2" s="95"/>
      <c r="B2" s="1322" t="s">
        <v>0</v>
      </c>
      <c r="C2" s="1322"/>
      <c r="D2" s="1322"/>
      <c r="E2" s="95"/>
    </row>
    <row r="3" spans="1:13" s="96" customFormat="1">
      <c r="A3" s="95"/>
      <c r="B3" s="1322" t="s">
        <v>368</v>
      </c>
      <c r="C3" s="1322"/>
      <c r="D3" s="1322"/>
      <c r="E3" s="95"/>
    </row>
    <row r="4" spans="1:13" s="96" customFormat="1">
      <c r="A4" s="95"/>
      <c r="B4" s="1322" t="s">
        <v>369</v>
      </c>
      <c r="C4" s="1322"/>
      <c r="D4" s="1322"/>
      <c r="E4" s="95"/>
    </row>
    <row r="5" spans="1:13" s="96" customFormat="1">
      <c r="A5" s="95"/>
      <c r="B5" s="1322" t="s">
        <v>370</v>
      </c>
      <c r="C5" s="1322"/>
      <c r="D5" s="1322"/>
      <c r="E5" s="95"/>
    </row>
    <row r="6" spans="1:13" s="96" customFormat="1">
      <c r="A6" s="95"/>
      <c r="B6" s="1322" t="str">
        <f>"BASE PERIOD / TRUE UP PERIOD - 12/31/"&amp;Automation!$B$3</f>
        <v>BASE PERIOD / TRUE UP PERIOD - 12/31/2023</v>
      </c>
      <c r="C6" s="1322"/>
      <c r="D6" s="1322"/>
      <c r="E6" s="95"/>
    </row>
    <row r="7" spans="1:13" s="96" customFormat="1">
      <c r="A7" s="95"/>
      <c r="B7" s="1326" t="s">
        <v>3</v>
      </c>
      <c r="C7" s="1326"/>
      <c r="D7" s="1326"/>
      <c r="E7" s="95"/>
    </row>
    <row r="8" spans="1:13" s="96" customFormat="1">
      <c r="A8" s="95"/>
      <c r="B8" s="97"/>
      <c r="C8" s="97"/>
      <c r="D8" s="97"/>
      <c r="E8" s="95"/>
    </row>
    <row r="9" spans="1:13" s="96" customFormat="1">
      <c r="A9" s="95"/>
      <c r="B9" s="1322" t="s">
        <v>238</v>
      </c>
      <c r="C9" s="1322"/>
      <c r="D9" s="1322"/>
      <c r="E9" s="95"/>
    </row>
    <row r="10" spans="1:13">
      <c r="B10" s="195"/>
      <c r="C10" s="196"/>
      <c r="D10" s="196"/>
    </row>
    <row r="11" spans="1:13">
      <c r="B11" s="943"/>
      <c r="C11" s="947" t="s">
        <v>239</v>
      </c>
      <c r="D11" s="944"/>
    </row>
    <row r="12" spans="1:13">
      <c r="A12" s="105" t="s">
        <v>4</v>
      </c>
      <c r="B12" s="116"/>
      <c r="C12" s="102" t="s">
        <v>371</v>
      </c>
      <c r="D12" s="152"/>
      <c r="E12" s="105" t="s">
        <v>4</v>
      </c>
      <c r="H12" s="97"/>
      <c r="I12" s="97"/>
      <c r="J12" s="97"/>
      <c r="K12" s="97"/>
      <c r="L12" s="97"/>
      <c r="M12" s="97"/>
    </row>
    <row r="13" spans="1:13">
      <c r="A13" s="105" t="s">
        <v>5</v>
      </c>
      <c r="B13" s="989" t="s">
        <v>124</v>
      </c>
      <c r="C13" s="1071" t="s">
        <v>372</v>
      </c>
      <c r="D13" s="989" t="s">
        <v>8</v>
      </c>
      <c r="E13" s="105" t="s">
        <v>5</v>
      </c>
      <c r="H13" s="97"/>
      <c r="I13" s="96"/>
      <c r="J13" s="96"/>
      <c r="K13" s="95"/>
      <c r="L13" s="96"/>
      <c r="M13" s="97"/>
    </row>
    <row r="14" spans="1:13">
      <c r="A14" s="105">
        <v>1</v>
      </c>
      <c r="B14" s="108" t="str">
        <f>"Dec-"&amp;RIGHT(Automation!$B$3-1,2)</f>
        <v>Dec-22</v>
      </c>
      <c r="C14" s="197">
        <v>0</v>
      </c>
      <c r="D14" s="805" t="s">
        <v>214</v>
      </c>
      <c r="E14" s="105">
        <f>A14</f>
        <v>1</v>
      </c>
      <c r="G14" s="198"/>
      <c r="H14" s="97"/>
      <c r="I14" s="95"/>
      <c r="J14" s="95"/>
      <c r="K14" s="95"/>
      <c r="L14" s="97"/>
      <c r="M14" s="97"/>
    </row>
    <row r="15" spans="1:13">
      <c r="A15" s="105">
        <f>A14+1</f>
        <v>2</v>
      </c>
      <c r="B15" s="108" t="str">
        <f>"Jan-"&amp;RIGHT(Automation!$B$3,2)</f>
        <v>Jan-23</v>
      </c>
      <c r="C15" s="802">
        <v>0</v>
      </c>
      <c r="D15" s="802"/>
      <c r="E15" s="105">
        <f>E14+1</f>
        <v>2</v>
      </c>
      <c r="G15" s="198"/>
      <c r="H15" s="97"/>
      <c r="I15" s="95"/>
      <c r="J15" s="95"/>
      <c r="K15" s="95"/>
      <c r="L15" s="97"/>
      <c r="M15" s="97"/>
    </row>
    <row r="16" spans="1:13">
      <c r="A16" s="105">
        <f t="shared" ref="A16:A32" si="0">A15+1</f>
        <v>3</v>
      </c>
      <c r="B16" s="108" t="s">
        <v>215</v>
      </c>
      <c r="C16" s="802">
        <v>0</v>
      </c>
      <c r="D16" s="802"/>
      <c r="E16" s="105">
        <f t="shared" ref="E16:E32" si="1">E15+1</f>
        <v>3</v>
      </c>
      <c r="G16" s="198"/>
      <c r="H16" s="97"/>
      <c r="I16" s="95"/>
      <c r="J16" s="95"/>
      <c r="K16" s="95"/>
      <c r="L16" s="97"/>
      <c r="M16" s="97"/>
    </row>
    <row r="17" spans="1:13">
      <c r="A17" s="105">
        <f t="shared" si="0"/>
        <v>4</v>
      </c>
      <c r="B17" s="108" t="s">
        <v>216</v>
      </c>
      <c r="C17" s="802">
        <v>0</v>
      </c>
      <c r="D17" s="802"/>
      <c r="E17" s="105">
        <f t="shared" si="1"/>
        <v>4</v>
      </c>
      <c r="H17" s="97"/>
      <c r="I17" s="95"/>
      <c r="J17" s="199"/>
      <c r="K17" s="95"/>
      <c r="L17" s="97"/>
      <c r="M17" s="97"/>
    </row>
    <row r="18" spans="1:13">
      <c r="A18" s="105">
        <f t="shared" si="0"/>
        <v>5</v>
      </c>
      <c r="B18" s="108" t="s">
        <v>217</v>
      </c>
      <c r="C18" s="802">
        <v>0</v>
      </c>
      <c r="D18" s="802"/>
      <c r="E18" s="105">
        <f t="shared" si="1"/>
        <v>5</v>
      </c>
      <c r="H18" s="97"/>
      <c r="I18" s="95"/>
      <c r="J18" s="199"/>
      <c r="K18" s="95"/>
      <c r="L18" s="97"/>
      <c r="M18" s="97"/>
    </row>
    <row r="19" spans="1:13">
      <c r="A19" s="105">
        <f t="shared" si="0"/>
        <v>6</v>
      </c>
      <c r="B19" s="108" t="s">
        <v>161</v>
      </c>
      <c r="C19" s="802">
        <v>0</v>
      </c>
      <c r="D19" s="802"/>
      <c r="E19" s="105">
        <f t="shared" si="1"/>
        <v>6</v>
      </c>
      <c r="H19" s="97"/>
      <c r="I19" s="199"/>
      <c r="J19" s="199"/>
      <c r="K19" s="200"/>
      <c r="L19" s="201"/>
      <c r="M19" s="97"/>
    </row>
    <row r="20" spans="1:13">
      <c r="A20" s="105">
        <f>A19+1</f>
        <v>7</v>
      </c>
      <c r="B20" s="108" t="s">
        <v>218</v>
      </c>
      <c r="C20" s="802">
        <v>0</v>
      </c>
      <c r="D20" s="802"/>
      <c r="E20" s="105">
        <f>E19+1</f>
        <v>7</v>
      </c>
      <c r="H20" s="97"/>
      <c r="I20" s="202"/>
      <c r="J20" s="203"/>
      <c r="K20" s="204"/>
      <c r="L20" s="205"/>
      <c r="M20" s="97"/>
    </row>
    <row r="21" spans="1:13">
      <c r="A21" s="105">
        <f t="shared" si="0"/>
        <v>8</v>
      </c>
      <c r="B21" s="108" t="s">
        <v>219</v>
      </c>
      <c r="C21" s="802">
        <v>0</v>
      </c>
      <c r="D21" s="802"/>
      <c r="E21" s="105">
        <f t="shared" si="1"/>
        <v>8</v>
      </c>
      <c r="H21" s="97"/>
      <c r="I21" s="206"/>
      <c r="J21" s="206"/>
      <c r="K21" s="201"/>
      <c r="L21" s="201"/>
      <c r="M21" s="97"/>
    </row>
    <row r="22" spans="1:13">
      <c r="A22" s="105">
        <f t="shared" si="0"/>
        <v>9</v>
      </c>
      <c r="B22" s="108" t="s">
        <v>220</v>
      </c>
      <c r="C22" s="802">
        <v>0</v>
      </c>
      <c r="D22" s="802"/>
      <c r="E22" s="105">
        <f t="shared" si="1"/>
        <v>9</v>
      </c>
      <c r="H22" s="97"/>
      <c r="I22" s="202"/>
      <c r="J22" s="203"/>
      <c r="K22" s="207"/>
      <c r="L22" s="205"/>
      <c r="M22" s="97"/>
    </row>
    <row r="23" spans="1:13">
      <c r="A23" s="105">
        <f t="shared" si="0"/>
        <v>10</v>
      </c>
      <c r="B23" s="108" t="s">
        <v>221</v>
      </c>
      <c r="C23" s="802">
        <v>0</v>
      </c>
      <c r="D23" s="802"/>
      <c r="E23" s="105">
        <f t="shared" si="1"/>
        <v>10</v>
      </c>
      <c r="H23" s="97"/>
      <c r="I23" s="96"/>
      <c r="J23" s="96"/>
      <c r="K23" s="201"/>
      <c r="L23" s="201"/>
      <c r="M23" s="97"/>
    </row>
    <row r="24" spans="1:13">
      <c r="A24" s="105">
        <f t="shared" si="0"/>
        <v>11</v>
      </c>
      <c r="B24" s="108" t="s">
        <v>222</v>
      </c>
      <c r="C24" s="802">
        <v>0</v>
      </c>
      <c r="D24" s="802"/>
      <c r="E24" s="105">
        <f t="shared" si="1"/>
        <v>11</v>
      </c>
      <c r="H24" s="97"/>
      <c r="I24" s="96"/>
      <c r="J24" s="96"/>
      <c r="K24" s="200"/>
      <c r="L24" s="201"/>
      <c r="M24" s="97"/>
    </row>
    <row r="25" spans="1:13">
      <c r="A25" s="105">
        <f t="shared" si="0"/>
        <v>12</v>
      </c>
      <c r="B25" s="108" t="s">
        <v>223</v>
      </c>
      <c r="C25" s="802">
        <v>0</v>
      </c>
      <c r="D25" s="802"/>
      <c r="E25" s="105">
        <f t="shared" si="1"/>
        <v>12</v>
      </c>
      <c r="H25" s="97"/>
      <c r="I25" s="96"/>
      <c r="J25" s="96"/>
      <c r="K25" s="200"/>
      <c r="L25" s="201"/>
      <c r="M25" s="97"/>
    </row>
    <row r="26" spans="1:13">
      <c r="A26" s="105">
        <f t="shared" si="0"/>
        <v>13</v>
      </c>
      <c r="B26" s="1000" t="str">
        <f>"Dec-"&amp;RIGHT(Automation!$B$3,2)</f>
        <v>Dec-23</v>
      </c>
      <c r="C26" s="1040">
        <v>0</v>
      </c>
      <c r="D26" s="1054" t="s">
        <v>214</v>
      </c>
      <c r="E26" s="105">
        <f t="shared" si="1"/>
        <v>13</v>
      </c>
      <c r="H26" s="97"/>
      <c r="I26" s="96"/>
      <c r="J26" s="96"/>
      <c r="K26" s="208"/>
      <c r="L26" s="141"/>
      <c r="M26" s="97"/>
    </row>
    <row r="27" spans="1:13">
      <c r="A27" s="105">
        <f t="shared" si="0"/>
        <v>14</v>
      </c>
      <c r="B27" s="116"/>
      <c r="C27" s="967"/>
      <c r="D27" s="967"/>
      <c r="E27" s="105">
        <f t="shared" si="1"/>
        <v>14</v>
      </c>
    </row>
    <row r="28" spans="1:13">
      <c r="A28" s="105">
        <f t="shared" si="0"/>
        <v>15</v>
      </c>
      <c r="B28" s="116" t="s">
        <v>224</v>
      </c>
      <c r="C28" s="209">
        <f>SUM(C14:C26)</f>
        <v>0</v>
      </c>
      <c r="D28" s="446" t="str">
        <f>"Sum Lines "&amp;A14&amp;" thru "&amp;A26</f>
        <v>Sum Lines 1 thru 13</v>
      </c>
      <c r="E28" s="105">
        <f t="shared" si="1"/>
        <v>15</v>
      </c>
    </row>
    <row r="29" spans="1:13">
      <c r="A29" s="105">
        <f t="shared" si="0"/>
        <v>16</v>
      </c>
      <c r="B29" s="990"/>
      <c r="C29" s="1072"/>
      <c r="D29" s="1040"/>
      <c r="E29" s="105">
        <f t="shared" si="1"/>
        <v>16</v>
      </c>
    </row>
    <row r="30" spans="1:13">
      <c r="A30" s="105">
        <f t="shared" si="0"/>
        <v>17</v>
      </c>
      <c r="B30" s="116"/>
      <c r="C30" s="968"/>
      <c r="D30" s="969"/>
      <c r="E30" s="105">
        <f t="shared" si="1"/>
        <v>17</v>
      </c>
    </row>
    <row r="31" spans="1:13">
      <c r="A31" s="105">
        <f t="shared" si="0"/>
        <v>18</v>
      </c>
      <c r="B31" s="116" t="s">
        <v>373</v>
      </c>
      <c r="C31" s="175">
        <f>C28/13</f>
        <v>0</v>
      </c>
      <c r="D31" s="452"/>
      <c r="E31" s="105">
        <f t="shared" si="1"/>
        <v>18</v>
      </c>
    </row>
    <row r="32" spans="1:13">
      <c r="A32" s="105">
        <f t="shared" si="0"/>
        <v>19</v>
      </c>
      <c r="B32" s="990"/>
      <c r="C32" s="1009"/>
      <c r="D32" s="1009"/>
      <c r="E32" s="105">
        <f t="shared" si="1"/>
        <v>19</v>
      </c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/>
  </sheetViews>
  <sheetFormatPr defaultColWidth="9.140625" defaultRowHeight="15.75"/>
  <cols>
    <col min="1" max="1" width="5.140625" style="95" customWidth="1"/>
    <col min="2" max="2" width="35.42578125" style="96" customWidth="1"/>
    <col min="3" max="4" width="18.5703125" style="100" customWidth="1"/>
    <col min="5" max="5" width="18.5703125" style="96" customWidth="1"/>
    <col min="6" max="6" width="62.5703125" style="96" customWidth="1"/>
    <col min="7" max="7" width="5.140625" style="95" customWidth="1"/>
    <col min="8" max="8" width="24" style="96" customWidth="1"/>
    <col min="9" max="9" width="11" style="96" customWidth="1"/>
    <col min="10" max="10" width="7.42578125" style="96" customWidth="1"/>
    <col min="11" max="11" width="9.42578125" style="96" customWidth="1"/>
    <col min="12" max="12" width="14" style="96" customWidth="1"/>
    <col min="13" max="13" width="13.42578125" style="96" customWidth="1"/>
    <col min="14" max="16384" width="9.14062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368</v>
      </c>
      <c r="C3" s="1322"/>
      <c r="D3" s="1322"/>
      <c r="E3" s="1322"/>
      <c r="F3" s="1322"/>
    </row>
    <row r="4" spans="1:8">
      <c r="B4" s="1322" t="s">
        <v>369</v>
      </c>
      <c r="C4" s="1322"/>
      <c r="D4" s="1322"/>
      <c r="E4" s="1322"/>
      <c r="F4" s="1322"/>
    </row>
    <row r="5" spans="1:8">
      <c r="B5" s="1322" t="str">
        <f>"BASE PERIOD / TRUE UP PERIOD - 12/31/"&amp;Automation!$B$3</f>
        <v>BASE PERIOD / TRUE UP PERIOD - 12/31/2023</v>
      </c>
      <c r="C5" s="1322"/>
      <c r="D5" s="1322"/>
      <c r="E5" s="1322"/>
      <c r="F5" s="1322"/>
    </row>
    <row r="6" spans="1:8">
      <c r="B6" s="1326" t="s">
        <v>3</v>
      </c>
      <c r="C6" s="1326"/>
      <c r="D6" s="1326"/>
      <c r="E6" s="1326"/>
      <c r="F6" s="1326"/>
    </row>
    <row r="8" spans="1:8">
      <c r="B8" s="943"/>
      <c r="C8" s="1135" t="s">
        <v>77</v>
      </c>
      <c r="D8" s="450" t="s">
        <v>78</v>
      </c>
      <c r="E8" s="450" t="s">
        <v>374</v>
      </c>
      <c r="F8" s="944"/>
    </row>
    <row r="9" spans="1:8">
      <c r="A9" s="105"/>
      <c r="B9" s="102"/>
      <c r="C9" s="107" t="s">
        <v>375</v>
      </c>
      <c r="D9" s="107" t="s">
        <v>376</v>
      </c>
      <c r="E9" s="107" t="s">
        <v>377</v>
      </c>
      <c r="F9" s="144"/>
      <c r="G9" s="105"/>
    </row>
    <row r="10" spans="1:8">
      <c r="A10" s="105" t="s">
        <v>4</v>
      </c>
      <c r="B10" s="102" t="s">
        <v>378</v>
      </c>
      <c r="C10" s="107" t="s">
        <v>7</v>
      </c>
      <c r="D10" s="107" t="s">
        <v>7</v>
      </c>
      <c r="E10" s="107" t="s">
        <v>7</v>
      </c>
      <c r="F10" s="102"/>
      <c r="G10" s="105" t="s">
        <v>4</v>
      </c>
    </row>
    <row r="11" spans="1:8">
      <c r="A11" s="105" t="s">
        <v>5</v>
      </c>
      <c r="B11" s="989" t="s">
        <v>259</v>
      </c>
      <c r="C11" s="1035" t="s">
        <v>379</v>
      </c>
      <c r="D11" s="989" t="s">
        <v>379</v>
      </c>
      <c r="E11" s="1035" t="s">
        <v>379</v>
      </c>
      <c r="F11" s="989" t="s">
        <v>8</v>
      </c>
      <c r="G11" s="105" t="s">
        <v>5</v>
      </c>
    </row>
    <row r="12" spans="1:8">
      <c r="A12" s="105">
        <v>1</v>
      </c>
      <c r="B12" s="970"/>
      <c r="C12" s="971">
        <v>0</v>
      </c>
      <c r="D12" s="971">
        <f>E12-C12</f>
        <v>0</v>
      </c>
      <c r="E12" s="972">
        <v>0</v>
      </c>
      <c r="F12" s="973"/>
      <c r="G12" s="105">
        <f>A12</f>
        <v>1</v>
      </c>
    </row>
    <row r="13" spans="1:8">
      <c r="A13" s="105">
        <f>A12+1</f>
        <v>2</v>
      </c>
      <c r="B13" s="108"/>
      <c r="C13" s="801">
        <v>0</v>
      </c>
      <c r="D13" s="801">
        <v>0</v>
      </c>
      <c r="E13" s="802">
        <v>0</v>
      </c>
      <c r="F13" s="452"/>
      <c r="G13" s="105">
        <f>G12+1</f>
        <v>2</v>
      </c>
      <c r="H13" s="126"/>
    </row>
    <row r="14" spans="1:8">
      <c r="A14" s="105">
        <f t="shared" ref="A14:A17" si="0">A13+1</f>
        <v>3</v>
      </c>
      <c r="B14" s="1044"/>
      <c r="C14" s="1040">
        <v>0</v>
      </c>
      <c r="D14" s="1040">
        <v>0</v>
      </c>
      <c r="E14" s="1040">
        <v>0</v>
      </c>
      <c r="F14" s="1044"/>
      <c r="G14" s="105">
        <f t="shared" ref="G14:G17" si="1">G13+1</f>
        <v>3</v>
      </c>
    </row>
    <row r="15" spans="1:8">
      <c r="A15" s="105">
        <f t="shared" si="0"/>
        <v>4</v>
      </c>
      <c r="B15" s="116"/>
      <c r="C15" s="129"/>
      <c r="D15" s="129"/>
      <c r="E15" s="129"/>
      <c r="F15" s="134"/>
      <c r="G15" s="105">
        <f t="shared" si="1"/>
        <v>4</v>
      </c>
    </row>
    <row r="16" spans="1:8">
      <c r="A16" s="105">
        <f t="shared" si="0"/>
        <v>5</v>
      </c>
      <c r="B16" s="116" t="s">
        <v>80</v>
      </c>
      <c r="C16" s="118">
        <f>SUM(C12:C14)</f>
        <v>0</v>
      </c>
      <c r="D16" s="118">
        <f>SUM(D12:D14)</f>
        <v>0</v>
      </c>
      <c r="E16" s="118">
        <f>SUM(E12:E14)</f>
        <v>0</v>
      </c>
      <c r="F16" s="805" t="str">
        <f>"Sum Lines "&amp;A12&amp;" thru "&amp;A14</f>
        <v>Sum Lines 1 thru 3</v>
      </c>
      <c r="G16" s="105">
        <f t="shared" si="1"/>
        <v>5</v>
      </c>
    </row>
    <row r="17" spans="1:7">
      <c r="A17" s="105">
        <f t="shared" si="0"/>
        <v>6</v>
      </c>
      <c r="B17" s="990"/>
      <c r="C17" s="1037"/>
      <c r="D17" s="1037"/>
      <c r="E17" s="1037"/>
      <c r="F17" s="1009"/>
      <c r="G17" s="105">
        <f t="shared" si="1"/>
        <v>6</v>
      </c>
    </row>
    <row r="18" spans="1:7">
      <c r="A18" s="105"/>
      <c r="C18" s="370"/>
      <c r="D18" s="370"/>
      <c r="E18" s="370"/>
      <c r="F18" s="370"/>
      <c r="G18" s="105"/>
    </row>
    <row r="19" spans="1:7">
      <c r="A19" s="105"/>
      <c r="C19" s="370"/>
      <c r="D19" s="370"/>
      <c r="E19" s="370"/>
      <c r="F19" s="370"/>
    </row>
    <row r="20" spans="1:7" ht="18.75">
      <c r="A20" s="121"/>
      <c r="B20" s="699"/>
      <c r="C20" s="370"/>
      <c r="D20" s="370"/>
      <c r="E20" s="370"/>
      <c r="F20" s="370"/>
    </row>
    <row r="21" spans="1:7">
      <c r="C21" s="370"/>
      <c r="D21" s="370"/>
      <c r="E21" s="370"/>
      <c r="F21" s="370"/>
    </row>
    <row r="22" spans="1:7">
      <c r="B22" s="147"/>
      <c r="C22" s="700"/>
      <c r="D22" s="700"/>
      <c r="E22" s="700"/>
      <c r="F22" s="132"/>
      <c r="G22" s="492"/>
    </row>
    <row r="23" spans="1:7">
      <c r="B23" s="122"/>
      <c r="C23" s="132"/>
      <c r="D23" s="96"/>
      <c r="F23" s="132"/>
      <c r="G23" s="492"/>
    </row>
    <row r="24" spans="1:7">
      <c r="C24" s="132"/>
      <c r="D24" s="132"/>
      <c r="E24" s="132"/>
      <c r="F24" s="132"/>
      <c r="G24" s="492"/>
    </row>
    <row r="25" spans="1:7">
      <c r="C25" s="133"/>
      <c r="D25" s="133"/>
      <c r="E25" s="126"/>
      <c r="F25" s="126"/>
      <c r="G25" s="492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zoomScale="80" zoomScaleNormal="80" zoomScaleSheetLayoutView="80" zoomScalePageLayoutView="50" workbookViewId="0">
      <selection activeCell="L32" sqref="L32"/>
    </sheetView>
  </sheetViews>
  <sheetFormatPr defaultColWidth="8.5703125" defaultRowHeight="15.75"/>
  <cols>
    <col min="1" max="1" width="5.140625" style="211" customWidth="1"/>
    <col min="2" max="2" width="78.140625" style="3" bestFit="1" customWidth="1"/>
    <col min="3" max="3" width="16.85546875" style="3" customWidth="1"/>
    <col min="4" max="4" width="1.5703125" style="3" customWidth="1"/>
    <col min="5" max="5" width="16.85546875" style="3" customWidth="1"/>
    <col min="6" max="6" width="1.5703125" style="3" customWidth="1"/>
    <col min="7" max="7" width="16.85546875" style="3" customWidth="1"/>
    <col min="8" max="8" width="1.5703125" style="3" customWidth="1"/>
    <col min="9" max="9" width="46.140625" style="3" customWidth="1"/>
    <col min="10" max="10" width="5.140625" style="211" customWidth="1"/>
    <col min="11" max="16384" width="8.5703125" style="3"/>
  </cols>
  <sheetData>
    <row r="1" spans="1:12">
      <c r="A1" s="479"/>
      <c r="B1" s="59"/>
      <c r="C1" s="59"/>
      <c r="D1" s="59"/>
      <c r="E1" s="59"/>
      <c r="F1" s="59"/>
      <c r="G1" s="59"/>
      <c r="H1" s="59"/>
      <c r="I1" s="48"/>
      <c r="J1" s="479"/>
    </row>
    <row r="2" spans="1:12">
      <c r="A2" s="479"/>
      <c r="B2" s="1307" t="str">
        <f>'Summary of Cost Components'!B2:D2</f>
        <v>SAN DIEGO GAS &amp; ELECTRIC COMPANY</v>
      </c>
      <c r="C2" s="1307"/>
      <c r="D2" s="1307"/>
      <c r="E2" s="1307"/>
      <c r="F2" s="1307"/>
      <c r="G2" s="1307"/>
      <c r="H2" s="1307"/>
      <c r="I2" s="1307"/>
      <c r="J2" s="479"/>
    </row>
    <row r="3" spans="1:12">
      <c r="B3" s="1307" t="str">
        <f>'Summary of Cost Components'!B3:D3</f>
        <v>CITIZENS' SHARE OF THE BORDER EAST LINE</v>
      </c>
      <c r="C3" s="1307"/>
      <c r="D3" s="1307"/>
      <c r="E3" s="1307"/>
      <c r="F3" s="1307"/>
      <c r="G3" s="1307"/>
      <c r="H3" s="1307"/>
      <c r="I3" s="1307"/>
      <c r="J3" s="482"/>
    </row>
    <row r="4" spans="1:12">
      <c r="B4" s="1307" t="s">
        <v>11</v>
      </c>
      <c r="C4" s="1307"/>
      <c r="D4" s="1307"/>
      <c r="E4" s="1307"/>
      <c r="F4" s="1307"/>
      <c r="G4" s="1307"/>
      <c r="H4" s="1307"/>
      <c r="I4" s="1307"/>
      <c r="J4" s="482"/>
    </row>
    <row r="5" spans="1:12">
      <c r="B5" s="1314" t="str">
        <f>'A. Sec.1 - Direct Maintenance'!B5</f>
        <v>Base Period &amp; True-Up Period 12 - Months Ending December 31, 2023</v>
      </c>
      <c r="C5" s="1314"/>
      <c r="D5" s="1314"/>
      <c r="E5" s="1314"/>
      <c r="F5" s="1314"/>
      <c r="G5" s="1314"/>
      <c r="H5" s="1314"/>
      <c r="I5" s="1314"/>
      <c r="J5" s="482"/>
      <c r="L5" s="701"/>
    </row>
    <row r="6" spans="1:12">
      <c r="B6" s="1309" t="s">
        <v>3</v>
      </c>
      <c r="C6" s="1309"/>
      <c r="D6" s="1309"/>
      <c r="E6" s="1309"/>
      <c r="F6" s="1309"/>
      <c r="G6" s="1309"/>
      <c r="H6" s="1309"/>
      <c r="I6" s="1309"/>
      <c r="J6" s="484"/>
    </row>
    <row r="7" spans="1:12">
      <c r="B7" s="1109"/>
      <c r="C7" s="1109"/>
      <c r="D7" s="1109"/>
      <c r="E7" s="1109"/>
      <c r="F7" s="1109"/>
      <c r="G7" s="1109"/>
      <c r="H7" s="1109"/>
      <c r="I7" s="1109"/>
      <c r="J7" s="484"/>
    </row>
    <row r="8" spans="1:12">
      <c r="A8" s="479"/>
      <c r="B8" s="59"/>
      <c r="C8" s="317" t="s">
        <v>77</v>
      </c>
      <c r="D8" s="59"/>
      <c r="E8" s="317" t="s">
        <v>78</v>
      </c>
      <c r="F8" s="48"/>
      <c r="G8" s="317" t="s">
        <v>79</v>
      </c>
      <c r="H8" s="59"/>
      <c r="I8" s="59"/>
      <c r="J8" s="479"/>
    </row>
    <row r="9" spans="1:12">
      <c r="A9" s="479" t="s">
        <v>4</v>
      </c>
      <c r="B9" s="59"/>
      <c r="C9" s="21" t="s">
        <v>80</v>
      </c>
      <c r="D9" s="59"/>
      <c r="E9" s="21" t="s">
        <v>81</v>
      </c>
      <c r="F9" s="59"/>
      <c r="G9" s="59"/>
      <c r="H9" s="59"/>
      <c r="I9" s="59"/>
      <c r="J9" s="479" t="s">
        <v>4</v>
      </c>
    </row>
    <row r="10" spans="1:12">
      <c r="A10" s="479" t="s">
        <v>5</v>
      </c>
      <c r="B10" s="59"/>
      <c r="C10" s="831" t="s">
        <v>82</v>
      </c>
      <c r="D10" s="59"/>
      <c r="E10" s="831" t="s">
        <v>83</v>
      </c>
      <c r="F10" s="59"/>
      <c r="G10" s="831" t="s">
        <v>7</v>
      </c>
      <c r="H10" s="59"/>
      <c r="I10" s="831" t="s">
        <v>8</v>
      </c>
      <c r="J10" s="479" t="s">
        <v>5</v>
      </c>
    </row>
    <row r="11" spans="1:12">
      <c r="A11" s="479"/>
      <c r="B11" s="59"/>
      <c r="C11" s="59"/>
      <c r="D11" s="59"/>
      <c r="E11" s="59"/>
      <c r="F11" s="59"/>
      <c r="G11" s="48"/>
      <c r="H11" s="59"/>
      <c r="I11" s="48"/>
      <c r="J11" s="479"/>
    </row>
    <row r="12" spans="1:12">
      <c r="A12" s="479">
        <v>1</v>
      </c>
      <c r="B12" s="15" t="s">
        <v>84</v>
      </c>
      <c r="C12" s="59"/>
      <c r="D12" s="59"/>
      <c r="E12" s="59"/>
      <c r="F12" s="59"/>
      <c r="G12" s="59"/>
      <c r="H12" s="59"/>
      <c r="I12" s="48"/>
      <c r="J12" s="479">
        <f>A12</f>
        <v>1</v>
      </c>
    </row>
    <row r="13" spans="1:12">
      <c r="A13" s="479">
        <f>A12+1</f>
        <v>2</v>
      </c>
      <c r="B13" s="59"/>
      <c r="C13" s="59"/>
      <c r="D13" s="59"/>
      <c r="E13" s="59"/>
      <c r="F13" s="59"/>
      <c r="G13" s="59"/>
      <c r="H13" s="59"/>
      <c r="I13" s="59"/>
      <c r="J13" s="479">
        <f>J12+1</f>
        <v>2</v>
      </c>
    </row>
    <row r="14" spans="1:12">
      <c r="A14" s="479">
        <f t="shared" ref="A14:A42" si="0">A13+1</f>
        <v>3</v>
      </c>
      <c r="B14" s="315" t="s">
        <v>85</v>
      </c>
      <c r="C14" s="59"/>
      <c r="D14" s="59"/>
      <c r="E14" s="59"/>
      <c r="F14" s="59"/>
      <c r="G14" s="732">
        <f>'AF-3'!E15</f>
        <v>-1420.3202526075929</v>
      </c>
      <c r="H14" s="465"/>
      <c r="I14" s="26" t="s">
        <v>86</v>
      </c>
      <c r="J14" s="479">
        <f t="shared" ref="J14:J42" si="1">J13+1</f>
        <v>3</v>
      </c>
    </row>
    <row r="15" spans="1:12">
      <c r="A15" s="479">
        <f t="shared" si="0"/>
        <v>4</v>
      </c>
      <c r="B15" s="315"/>
      <c r="C15" s="59"/>
      <c r="D15" s="59"/>
      <c r="E15" s="59"/>
      <c r="F15" s="59"/>
      <c r="G15" s="703"/>
      <c r="H15" s="59"/>
      <c r="I15" s="59"/>
      <c r="J15" s="479">
        <f t="shared" si="1"/>
        <v>4</v>
      </c>
    </row>
    <row r="16" spans="1:12">
      <c r="A16" s="479">
        <f t="shared" si="0"/>
        <v>5</v>
      </c>
      <c r="B16" s="315" t="s">
        <v>30</v>
      </c>
      <c r="C16" s="59"/>
      <c r="D16" s="59"/>
      <c r="E16" s="59"/>
      <c r="F16" s="59"/>
      <c r="G16" s="832">
        <f>'Stmt AV'!G110</f>
        <v>9.670679431766574E-2</v>
      </c>
      <c r="H16" s="59"/>
      <c r="I16" s="26" t="str">
        <f>"Statement AV2; Line "&amp;'Stmt AV'!A110</f>
        <v>Statement AV2; Line 31</v>
      </c>
      <c r="J16" s="479">
        <f t="shared" si="1"/>
        <v>5</v>
      </c>
    </row>
    <row r="17" spans="1:12">
      <c r="A17" s="479">
        <f t="shared" si="0"/>
        <v>6</v>
      </c>
      <c r="B17" s="315"/>
      <c r="C17" s="59"/>
      <c r="D17" s="59"/>
      <c r="E17" s="59"/>
      <c r="F17" s="59"/>
      <c r="G17" s="537"/>
      <c r="H17" s="59"/>
      <c r="I17" s="21"/>
      <c r="J17" s="479">
        <f t="shared" si="1"/>
        <v>6</v>
      </c>
    </row>
    <row r="18" spans="1:12">
      <c r="A18" s="479">
        <f t="shared" si="0"/>
        <v>7</v>
      </c>
      <c r="B18" s="315" t="s">
        <v>87</v>
      </c>
      <c r="C18" s="59"/>
      <c r="D18" s="59"/>
      <c r="E18" s="59"/>
      <c r="F18" s="59"/>
      <c r="G18" s="713">
        <f>G14*G16</f>
        <v>-137.35461853413753</v>
      </c>
      <c r="H18" s="45"/>
      <c r="I18" s="21" t="str">
        <f>"Line "&amp;A14&amp;" x Line "&amp;A16</f>
        <v>Line 3 x Line 5</v>
      </c>
      <c r="J18" s="479">
        <f t="shared" si="1"/>
        <v>7</v>
      </c>
    </row>
    <row r="19" spans="1:12">
      <c r="A19" s="479">
        <f t="shared" si="0"/>
        <v>8</v>
      </c>
      <c r="B19" s="315"/>
      <c r="C19" s="59"/>
      <c r="D19" s="59"/>
      <c r="E19" s="59"/>
      <c r="F19" s="59"/>
      <c r="G19" s="714"/>
      <c r="H19" s="47"/>
      <c r="I19" s="59"/>
      <c r="J19" s="479">
        <f t="shared" si="1"/>
        <v>8</v>
      </c>
    </row>
    <row r="20" spans="1:12">
      <c r="A20" s="479">
        <f t="shared" si="0"/>
        <v>9</v>
      </c>
      <c r="B20" s="722" t="s">
        <v>88</v>
      </c>
      <c r="C20" s="59"/>
      <c r="D20" s="59"/>
      <c r="E20" s="59"/>
      <c r="F20" s="59"/>
      <c r="G20" s="715"/>
      <c r="H20" s="47"/>
      <c r="I20" s="21"/>
      <c r="J20" s="479">
        <f t="shared" si="1"/>
        <v>9</v>
      </c>
    </row>
    <row r="21" spans="1:12">
      <c r="A21" s="479">
        <f t="shared" si="0"/>
        <v>10</v>
      </c>
      <c r="B21" s="711" t="s">
        <v>89</v>
      </c>
      <c r="C21" s="59"/>
      <c r="D21" s="49"/>
      <c r="E21" s="712"/>
      <c r="F21" s="59"/>
      <c r="G21" s="773">
        <f>'AV-2B'!C27</f>
        <v>76.67795653445603</v>
      </c>
      <c r="H21" s="460"/>
      <c r="I21" s="716" t="str">
        <f>"AV-2B; Line "&amp;'AV-2B'!A27</f>
        <v>AV-2B; Line 17</v>
      </c>
      <c r="J21" s="479">
        <f t="shared" si="1"/>
        <v>10</v>
      </c>
    </row>
    <row r="22" spans="1:12">
      <c r="A22" s="479">
        <f t="shared" si="0"/>
        <v>11</v>
      </c>
      <c r="B22" s="59"/>
      <c r="C22" s="48"/>
      <c r="D22" s="59"/>
      <c r="E22" s="48"/>
      <c r="F22" s="59"/>
      <c r="G22" s="48"/>
      <c r="H22" s="48"/>
      <c r="I22" s="59"/>
      <c r="J22" s="479">
        <f t="shared" si="1"/>
        <v>11</v>
      </c>
    </row>
    <row r="23" spans="1:12">
      <c r="A23" s="479">
        <f t="shared" si="0"/>
        <v>12</v>
      </c>
      <c r="B23" s="15" t="s">
        <v>90</v>
      </c>
      <c r="C23" s="48"/>
      <c r="D23" s="59"/>
      <c r="E23" s="48"/>
      <c r="F23" s="59"/>
      <c r="G23" s="48"/>
      <c r="H23" s="48"/>
      <c r="I23" s="59"/>
      <c r="J23" s="479">
        <f t="shared" si="1"/>
        <v>12</v>
      </c>
    </row>
    <row r="24" spans="1:12">
      <c r="A24" s="479">
        <f t="shared" si="0"/>
        <v>13</v>
      </c>
      <c r="B24" s="50" t="s">
        <v>91</v>
      </c>
      <c r="C24" s="59"/>
      <c r="D24" s="59"/>
      <c r="E24" s="59"/>
      <c r="F24" s="59"/>
      <c r="G24" s="59"/>
      <c r="H24" s="59"/>
      <c r="I24" s="59"/>
      <c r="J24" s="479">
        <f t="shared" si="1"/>
        <v>13</v>
      </c>
    </row>
    <row r="25" spans="1:12">
      <c r="A25" s="479">
        <f t="shared" si="0"/>
        <v>14</v>
      </c>
      <c r="B25" s="59" t="s">
        <v>92</v>
      </c>
      <c r="C25" s="732">
        <v>46971.000010000003</v>
      </c>
      <c r="D25" s="486"/>
      <c r="E25" s="607">
        <v>1.0999999999999999E-2</v>
      </c>
      <c r="F25" s="59"/>
      <c r="G25" s="538">
        <f>C25*E25</f>
        <v>516.68100011000001</v>
      </c>
      <c r="H25" s="46"/>
      <c r="I25" s="21" t="s">
        <v>93</v>
      </c>
      <c r="J25" s="479">
        <f t="shared" si="1"/>
        <v>14</v>
      </c>
      <c r="L25"/>
    </row>
    <row r="26" spans="1:12">
      <c r="A26" s="479">
        <f t="shared" si="0"/>
        <v>15</v>
      </c>
      <c r="B26" s="59"/>
      <c r="C26" s="538"/>
      <c r="D26" s="486"/>
      <c r="E26" s="539"/>
      <c r="F26" s="59"/>
      <c r="G26" s="538"/>
      <c r="H26" s="46"/>
      <c r="I26" s="21"/>
      <c r="J26" s="479">
        <f t="shared" si="1"/>
        <v>15</v>
      </c>
      <c r="L26"/>
    </row>
    <row r="27" spans="1:12">
      <c r="A27" s="479">
        <f t="shared" si="0"/>
        <v>16</v>
      </c>
      <c r="B27" s="59" t="s">
        <v>94</v>
      </c>
      <c r="C27" s="820">
        <f>16615.00001</f>
        <v>16615.00001</v>
      </c>
      <c r="D27" s="486"/>
      <c r="E27" s="607">
        <v>1.61E-2</v>
      </c>
      <c r="F27" s="59"/>
      <c r="G27" s="417">
        <f>C27*E27</f>
        <v>267.50150016099997</v>
      </c>
      <c r="H27" s="448"/>
      <c r="I27" s="21" t="s">
        <v>93</v>
      </c>
      <c r="J27" s="479">
        <f t="shared" si="1"/>
        <v>16</v>
      </c>
      <c r="L27"/>
    </row>
    <row r="28" spans="1:12">
      <c r="A28" s="479">
        <f t="shared" si="0"/>
        <v>17</v>
      </c>
      <c r="B28" s="59"/>
      <c r="C28" s="821"/>
      <c r="D28" s="486"/>
      <c r="E28" s="539"/>
      <c r="F28" s="59"/>
      <c r="G28" s="417"/>
      <c r="H28" s="448"/>
      <c r="I28" s="59"/>
      <c r="J28" s="479">
        <f t="shared" si="1"/>
        <v>17</v>
      </c>
      <c r="L28"/>
    </row>
    <row r="29" spans="1:12">
      <c r="A29" s="479">
        <f t="shared" si="0"/>
        <v>18</v>
      </c>
      <c r="B29" s="59" t="s">
        <v>95</v>
      </c>
      <c r="C29" s="820">
        <v>19939</v>
      </c>
      <c r="D29" s="486"/>
      <c r="E29" s="570">
        <v>0</v>
      </c>
      <c r="F29" s="59"/>
      <c r="G29" s="417">
        <f>C29*E29</f>
        <v>0</v>
      </c>
      <c r="H29" s="448"/>
      <c r="I29" s="21" t="s">
        <v>93</v>
      </c>
      <c r="J29" s="479">
        <f t="shared" si="1"/>
        <v>18</v>
      </c>
      <c r="L29"/>
    </row>
    <row r="30" spans="1:12">
      <c r="A30" s="479">
        <f t="shared" si="0"/>
        <v>19</v>
      </c>
      <c r="B30" s="59"/>
      <c r="C30" s="821"/>
      <c r="D30" s="486"/>
      <c r="E30" s="540"/>
      <c r="F30" s="59"/>
      <c r="G30" s="417"/>
      <c r="H30" s="448"/>
      <c r="I30" s="21"/>
      <c r="J30" s="479">
        <f t="shared" si="1"/>
        <v>19</v>
      </c>
      <c r="L30"/>
    </row>
    <row r="31" spans="1:12">
      <c r="A31" s="479">
        <f t="shared" si="0"/>
        <v>20</v>
      </c>
      <c r="B31" s="59" t="s">
        <v>96</v>
      </c>
      <c r="C31" s="820">
        <v>0</v>
      </c>
      <c r="D31" s="486"/>
      <c r="E31" s="570">
        <v>0</v>
      </c>
      <c r="F31" s="59"/>
      <c r="G31" s="417">
        <f>C31*E31</f>
        <v>0</v>
      </c>
      <c r="H31" s="448"/>
      <c r="I31" s="21" t="s">
        <v>93</v>
      </c>
      <c r="J31" s="479">
        <f t="shared" si="1"/>
        <v>20</v>
      </c>
      <c r="L31"/>
    </row>
    <row r="32" spans="1:12">
      <c r="A32" s="479">
        <f t="shared" si="0"/>
        <v>21</v>
      </c>
      <c r="B32" s="59"/>
      <c r="C32" s="822"/>
      <c r="D32" s="486"/>
      <c r="E32" s="540"/>
      <c r="F32" s="59"/>
      <c r="G32" s="417"/>
      <c r="H32" s="448"/>
      <c r="I32" s="21"/>
      <c r="J32" s="479">
        <f t="shared" si="1"/>
        <v>21</v>
      </c>
      <c r="L32"/>
    </row>
    <row r="33" spans="1:16">
      <c r="A33" s="479">
        <f t="shared" si="0"/>
        <v>22</v>
      </c>
      <c r="B33" s="59" t="s">
        <v>97</v>
      </c>
      <c r="C33" s="833">
        <v>1669</v>
      </c>
      <c r="D33" s="486"/>
      <c r="E33" s="571">
        <v>0</v>
      </c>
      <c r="F33" s="59"/>
      <c r="G33" s="834">
        <f>C33*E33</f>
        <v>0</v>
      </c>
      <c r="H33" s="8"/>
      <c r="I33" s="21" t="s">
        <v>93</v>
      </c>
      <c r="J33" s="479">
        <f t="shared" si="1"/>
        <v>22</v>
      </c>
      <c r="L33"/>
    </row>
    <row r="34" spans="1:16">
      <c r="A34" s="479">
        <f t="shared" si="0"/>
        <v>23</v>
      </c>
      <c r="B34" s="59"/>
      <c r="C34" s="541">
        <f>SUM(C25:C33)</f>
        <v>85194.000020000007</v>
      </c>
      <c r="D34" s="486"/>
      <c r="E34" s="486"/>
      <c r="F34" s="59"/>
      <c r="G34" s="543"/>
      <c r="H34" s="51"/>
      <c r="I34" s="21" t="str">
        <f>"Col. a = Sum Lines "&amp;A25&amp;" thru "&amp;A33</f>
        <v>Col. a = Sum Lines 14 thru 22</v>
      </c>
      <c r="J34" s="479">
        <f t="shared" si="1"/>
        <v>23</v>
      </c>
      <c r="L34"/>
    </row>
    <row r="35" spans="1:16">
      <c r="A35" s="479">
        <f t="shared" si="0"/>
        <v>24</v>
      </c>
      <c r="B35" s="59"/>
      <c r="C35" s="541"/>
      <c r="D35" s="486"/>
      <c r="E35" s="486"/>
      <c r="F35" s="59"/>
      <c r="G35" s="486"/>
      <c r="H35" s="59"/>
      <c r="I35" s="59"/>
      <c r="J35" s="479">
        <f t="shared" si="1"/>
        <v>24</v>
      </c>
    </row>
    <row r="36" spans="1:16">
      <c r="A36" s="479">
        <f t="shared" si="0"/>
        <v>25</v>
      </c>
      <c r="B36" s="59" t="s">
        <v>98</v>
      </c>
      <c r="C36" s="486"/>
      <c r="D36" s="486"/>
      <c r="E36" s="486"/>
      <c r="F36" s="59"/>
      <c r="G36" s="541">
        <f>SUM(G25:G33)</f>
        <v>784.18250027099998</v>
      </c>
      <c r="H36" s="51"/>
      <c r="I36" s="21" t="str">
        <f>"Sum Lines "&amp;A25&amp;" thru "&amp;A33</f>
        <v>Sum Lines 14 thru 22</v>
      </c>
      <c r="J36" s="479">
        <f t="shared" si="1"/>
        <v>25</v>
      </c>
    </row>
    <row r="37" spans="1:16">
      <c r="A37" s="479">
        <f t="shared" si="0"/>
        <v>26</v>
      </c>
      <c r="B37" s="59"/>
      <c r="C37" s="486"/>
      <c r="D37" s="486"/>
      <c r="E37" s="486"/>
      <c r="F37" s="59"/>
      <c r="G37" s="543"/>
      <c r="H37" s="51"/>
      <c r="I37" s="59"/>
      <c r="J37" s="479">
        <f t="shared" si="1"/>
        <v>26</v>
      </c>
    </row>
    <row r="38" spans="1:16">
      <c r="A38" s="479">
        <f t="shared" si="0"/>
        <v>27</v>
      </c>
      <c r="B38" s="59" t="s">
        <v>33</v>
      </c>
      <c r="C38" s="486"/>
      <c r="D38" s="486"/>
      <c r="E38" s="542">
        <v>1.0207000000000001E-2</v>
      </c>
      <c r="F38" s="59"/>
      <c r="G38" s="835">
        <f>G36*E38</f>
        <v>8.0041507802660981</v>
      </c>
      <c r="H38" s="12"/>
      <c r="I38" s="21" t="str">
        <f>"Line "&amp;A36&amp;" x Franchise Fee Rate"</f>
        <v>Line 25 x Franchise Fee Rate</v>
      </c>
      <c r="J38" s="479">
        <f t="shared" si="1"/>
        <v>27</v>
      </c>
      <c r="L38"/>
      <c r="M38"/>
      <c r="N38"/>
      <c r="O38"/>
      <c r="P38"/>
    </row>
    <row r="39" spans="1:16">
      <c r="A39" s="479">
        <f t="shared" si="0"/>
        <v>28</v>
      </c>
      <c r="B39" s="59"/>
      <c r="C39" s="59"/>
      <c r="D39" s="59"/>
      <c r="E39" s="59"/>
      <c r="F39" s="59"/>
      <c r="G39" s="543"/>
      <c r="H39" s="51"/>
      <c r="I39" s="59"/>
      <c r="J39" s="479">
        <f t="shared" si="1"/>
        <v>28</v>
      </c>
    </row>
    <row r="40" spans="1:16">
      <c r="A40" s="479">
        <f t="shared" si="0"/>
        <v>29</v>
      </c>
      <c r="B40" s="59" t="s">
        <v>99</v>
      </c>
      <c r="C40" s="59"/>
      <c r="D40" s="59"/>
      <c r="E40" s="59"/>
      <c r="F40" s="59"/>
      <c r="G40" s="304">
        <f>G36+G38</f>
        <v>792.18665105126604</v>
      </c>
      <c r="H40" s="461"/>
      <c r="I40" s="21" t="str">
        <f>"Line "&amp;A36&amp;" + Line "&amp;A38</f>
        <v>Line 25 + Line 27</v>
      </c>
      <c r="J40" s="479">
        <f t="shared" si="1"/>
        <v>29</v>
      </c>
    </row>
    <row r="41" spans="1:16">
      <c r="A41" s="479">
        <f t="shared" si="0"/>
        <v>30</v>
      </c>
      <c r="B41" s="59"/>
      <c r="C41" s="59"/>
      <c r="D41" s="59"/>
      <c r="E41" s="59"/>
      <c r="F41" s="59"/>
      <c r="G41" s="486"/>
      <c r="H41" s="59"/>
      <c r="I41" s="59"/>
      <c r="J41" s="479">
        <f t="shared" si="1"/>
        <v>30</v>
      </c>
    </row>
    <row r="42" spans="1:16" ht="16.5" thickBot="1">
      <c r="A42" s="479">
        <f t="shared" si="0"/>
        <v>31</v>
      </c>
      <c r="B42" s="44" t="s">
        <v>100</v>
      </c>
      <c r="C42" s="59"/>
      <c r="D42" s="59"/>
      <c r="E42" s="59"/>
      <c r="F42" s="59"/>
      <c r="G42" s="720">
        <f>G18+G21+G40</f>
        <v>731.50998905158451</v>
      </c>
      <c r="H42" s="470"/>
      <c r="I42" s="21" t="str">
        <f>"Line "&amp;A18&amp;" + Line "&amp;A21&amp;" + Line "&amp;A40&amp;""</f>
        <v>Line 7 + Line 10 + Line 29</v>
      </c>
      <c r="J42" s="479">
        <f t="shared" si="1"/>
        <v>31</v>
      </c>
    </row>
    <row r="43" spans="1:16" ht="16.5" thickTop="1">
      <c r="A43" s="479"/>
      <c r="B43" s="59"/>
      <c r="C43" s="59"/>
      <c r="D43" s="59"/>
      <c r="E43" s="59"/>
      <c r="F43" s="59"/>
      <c r="G43" s="52"/>
      <c r="H43" s="52"/>
      <c r="I43" s="21"/>
      <c r="J43" s="479"/>
    </row>
    <row r="44" spans="1:16">
      <c r="A44" s="479"/>
      <c r="B44" s="44"/>
      <c r="C44" s="44"/>
      <c r="D44" s="44"/>
      <c r="E44" s="44"/>
      <c r="F44" s="44"/>
      <c r="G44" s="44"/>
      <c r="H44" s="44"/>
      <c r="I44" s="44"/>
      <c r="J44" s="479"/>
    </row>
    <row r="45" spans="1:16" ht="18.75">
      <c r="A45" s="780"/>
      <c r="B45" s="781"/>
      <c r="C45" s="44"/>
      <c r="D45" s="44"/>
      <c r="E45" s="44"/>
      <c r="F45" s="44"/>
      <c r="G45" s="44"/>
      <c r="H45" s="44"/>
      <c r="I45" s="44"/>
      <c r="J45" s="479"/>
    </row>
    <row r="46" spans="1:16">
      <c r="A46" s="782"/>
      <c r="B46" s="781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Other Costs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2"/>
  <sheetViews>
    <sheetView zoomScale="80" zoomScaleNormal="80" zoomScalePageLayoutView="80" workbookViewId="0">
      <selection activeCell="J50" sqref="J50"/>
    </sheetView>
  </sheetViews>
  <sheetFormatPr defaultColWidth="8.85546875" defaultRowHeight="15.75"/>
  <cols>
    <col min="1" max="1" width="5.42578125" style="211" bestFit="1" customWidth="1"/>
    <col min="2" max="2" width="80.5703125" style="191" customWidth="1"/>
    <col min="3" max="3" width="21.1406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55.5703125" style="191" customWidth="1"/>
    <col min="8" max="8" width="5.1406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0">
      <c r="G1" s="211"/>
      <c r="H1" s="211"/>
    </row>
    <row r="2" spans="1:10">
      <c r="B2" s="1317" t="s">
        <v>0</v>
      </c>
      <c r="C2" s="1317"/>
      <c r="D2" s="1317"/>
      <c r="E2" s="1317"/>
      <c r="F2" s="1317"/>
      <c r="G2" s="1317"/>
      <c r="H2" s="211"/>
    </row>
    <row r="3" spans="1:10">
      <c r="B3" s="1317" t="s">
        <v>380</v>
      </c>
      <c r="C3" s="1317"/>
      <c r="D3" s="1317"/>
      <c r="E3" s="1317"/>
      <c r="F3" s="1317"/>
      <c r="G3" s="1317"/>
      <c r="H3" s="211"/>
    </row>
    <row r="4" spans="1:10">
      <c r="B4" s="1317" t="s">
        <v>381</v>
      </c>
      <c r="C4" s="1317"/>
      <c r="D4" s="1317"/>
      <c r="E4" s="1317"/>
      <c r="F4" s="1317"/>
      <c r="G4" s="1317"/>
      <c r="H4" s="211"/>
    </row>
    <row r="5" spans="1:10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211"/>
      <c r="J5" s="1185"/>
    </row>
    <row r="6" spans="1:10">
      <c r="B6" s="1315" t="s">
        <v>3</v>
      </c>
      <c r="C6" s="1328"/>
      <c r="D6" s="1328"/>
      <c r="E6" s="1328"/>
      <c r="F6" s="1328"/>
      <c r="G6" s="1328"/>
      <c r="H6" s="211"/>
    </row>
    <row r="7" spans="1:10">
      <c r="B7" s="211"/>
      <c r="C7" s="211"/>
      <c r="D7" s="211"/>
      <c r="E7" s="387"/>
      <c r="F7" s="387"/>
      <c r="G7" s="211"/>
      <c r="H7" s="211"/>
    </row>
    <row r="8" spans="1:10">
      <c r="A8" s="211" t="s">
        <v>4</v>
      </c>
      <c r="B8" s="471"/>
      <c r="C8" s="211" t="s">
        <v>187</v>
      </c>
      <c r="D8" s="471"/>
      <c r="E8" s="388"/>
      <c r="F8" s="388"/>
      <c r="G8" s="211"/>
      <c r="H8" s="211" t="s">
        <v>4</v>
      </c>
    </row>
    <row r="9" spans="1:10">
      <c r="A9" s="211" t="s">
        <v>5</v>
      </c>
      <c r="C9" s="848" t="s">
        <v>189</v>
      </c>
      <c r="D9" s="471"/>
      <c r="E9" s="865" t="s">
        <v>7</v>
      </c>
      <c r="F9" s="388"/>
      <c r="G9" s="848" t="s">
        <v>8</v>
      </c>
      <c r="H9" s="211" t="s">
        <v>5</v>
      </c>
    </row>
    <row r="10" spans="1:10">
      <c r="C10" s="471"/>
      <c r="D10" s="471"/>
      <c r="E10" s="388"/>
      <c r="F10" s="388"/>
      <c r="G10" s="211"/>
      <c r="H10" s="211"/>
      <c r="J10" s="342"/>
    </row>
    <row r="11" spans="1:10">
      <c r="A11" s="211">
        <v>1</v>
      </c>
      <c r="B11" s="19" t="s">
        <v>382</v>
      </c>
      <c r="C11" s="471"/>
      <c r="D11" s="471"/>
      <c r="E11" s="388"/>
      <c r="F11" s="388"/>
      <c r="G11" s="211"/>
      <c r="H11" s="211">
        <f>A11</f>
        <v>1</v>
      </c>
    </row>
    <row r="12" spans="1:10">
      <c r="A12" s="211">
        <f>+A11+1</f>
        <v>2</v>
      </c>
      <c r="B12" s="16" t="s">
        <v>383</v>
      </c>
      <c r="C12" s="471"/>
      <c r="D12" s="471"/>
      <c r="E12" s="358">
        <f>'AH-1'!D51</f>
        <v>182.56639000000001</v>
      </c>
      <c r="F12" s="388"/>
      <c r="G12" s="211" t="str">
        <f>"AH-1; Line "&amp;'AH-1'!A51</f>
        <v>AH-1; Line 43</v>
      </c>
      <c r="H12" s="211">
        <f>H11+1</f>
        <v>2</v>
      </c>
    </row>
    <row r="13" spans="1:10">
      <c r="A13" s="211">
        <f t="shared" ref="A13:A68" si="0">+A12+1</f>
        <v>3</v>
      </c>
      <c r="C13" s="471"/>
      <c r="D13" s="471"/>
      <c r="E13" s="388"/>
      <c r="F13" s="388"/>
      <c r="G13" s="211"/>
      <c r="H13" s="211">
        <f t="shared" ref="H13:H68" si="1">H12+1</f>
        <v>3</v>
      </c>
    </row>
    <row r="14" spans="1:10">
      <c r="A14" s="211">
        <f t="shared" si="0"/>
        <v>4</v>
      </c>
      <c r="B14" s="19" t="s">
        <v>384</v>
      </c>
      <c r="G14" s="211"/>
      <c r="H14" s="211">
        <f t="shared" si="1"/>
        <v>4</v>
      </c>
    </row>
    <row r="15" spans="1:10">
      <c r="A15" s="211">
        <f t="shared" si="0"/>
        <v>5</v>
      </c>
      <c r="B15" s="3" t="s">
        <v>385</v>
      </c>
      <c r="C15" s="211"/>
      <c r="E15" s="358">
        <f>'AH-2'!D47</f>
        <v>125269.85076</v>
      </c>
      <c r="G15" s="211" t="str">
        <f>"AH-2; Line "&amp;'AH-2'!A47&amp;"; Col. a"</f>
        <v>AH-2; Line 37; Col. a</v>
      </c>
      <c r="H15" s="211">
        <f t="shared" si="1"/>
        <v>5</v>
      </c>
    </row>
    <row r="16" spans="1:10">
      <c r="A16" s="211">
        <f t="shared" si="0"/>
        <v>6</v>
      </c>
      <c r="B16" s="6" t="s">
        <v>386</v>
      </c>
      <c r="E16" s="303"/>
      <c r="G16" s="211"/>
      <c r="H16" s="211">
        <f t="shared" si="1"/>
        <v>6</v>
      </c>
    </row>
    <row r="17" spans="1:10">
      <c r="A17" s="211">
        <f t="shared" si="0"/>
        <v>7</v>
      </c>
      <c r="B17" s="3" t="s">
        <v>387</v>
      </c>
      <c r="C17" s="211"/>
      <c r="E17" s="279">
        <f>-'AH-2'!E52</f>
        <v>-2767.4720000000002</v>
      </c>
      <c r="G17" s="211" t="str">
        <f>"Negative of AH-2; Line "&amp;'AH-2'!A52&amp;"; Col. b"</f>
        <v>Negative of AH-2; Line 42; Col. b</v>
      </c>
      <c r="H17" s="211">
        <f t="shared" si="1"/>
        <v>7</v>
      </c>
    </row>
    <row r="18" spans="1:10">
      <c r="A18" s="211">
        <f t="shared" si="0"/>
        <v>8</v>
      </c>
      <c r="B18" s="3" t="s">
        <v>388</v>
      </c>
      <c r="E18" s="279">
        <f>-'AH-2'!E53</f>
        <v>-1440.5550000000001</v>
      </c>
      <c r="G18" s="211" t="str">
        <f>"Negative of AH-2; Line "&amp;'AH-2'!A53&amp;"; Col. b"</f>
        <v>Negative of AH-2; Line 43; Col. b</v>
      </c>
      <c r="H18" s="211">
        <f t="shared" si="1"/>
        <v>8</v>
      </c>
    </row>
    <row r="19" spans="1:10">
      <c r="A19" s="211">
        <f t="shared" si="0"/>
        <v>9</v>
      </c>
      <c r="B19" s="16" t="s">
        <v>389</v>
      </c>
      <c r="E19" s="279">
        <f>-'AH-2'!E54</f>
        <v>-12718.573</v>
      </c>
      <c r="G19" s="211" t="str">
        <f>"Negative of AH-2; Line "&amp;'AH-2'!A54&amp;"; Col. b"</f>
        <v>Negative of AH-2; Line 44; Col. b</v>
      </c>
      <c r="H19" s="211">
        <f t="shared" si="1"/>
        <v>9</v>
      </c>
      <c r="J19" s="342"/>
    </row>
    <row r="20" spans="1:10">
      <c r="A20" s="211">
        <f>+A19+1</f>
        <v>10</v>
      </c>
      <c r="B20" s="16" t="s">
        <v>390</v>
      </c>
      <c r="E20" s="279">
        <f>-'AH-2'!E55</f>
        <v>-11.574</v>
      </c>
      <c r="G20" s="211" t="str">
        <f>"Negative of AH-2; Line "&amp;'AH-2'!A55&amp;"; Col. b"</f>
        <v>Negative of AH-2; Line 45; Col. b</v>
      </c>
      <c r="H20" s="211">
        <f>H19+1</f>
        <v>10</v>
      </c>
      <c r="J20" s="342"/>
    </row>
    <row r="21" spans="1:10">
      <c r="A21" s="211">
        <f t="shared" si="0"/>
        <v>11</v>
      </c>
      <c r="B21" s="3" t="s">
        <v>391</v>
      </c>
      <c r="E21" s="279">
        <f>-'AH-2'!E56</f>
        <v>0</v>
      </c>
      <c r="G21" s="211" t="str">
        <f>"Negative of AH-2; Line "&amp;'AH-2'!A56&amp;"; Col. b"</f>
        <v>Negative of AH-2; Line 46; Col. b</v>
      </c>
      <c r="H21" s="211">
        <f t="shared" si="1"/>
        <v>11</v>
      </c>
    </row>
    <row r="22" spans="1:10">
      <c r="A22" s="211">
        <f t="shared" si="0"/>
        <v>12</v>
      </c>
      <c r="B22" s="3" t="s">
        <v>392</v>
      </c>
      <c r="E22" s="279">
        <f>-'AH-2'!E63</f>
        <v>-2881.4660000000003</v>
      </c>
      <c r="G22" s="211" t="str">
        <f>"Negative of AH-2; Line "&amp;'AH-2'!A63&amp;"; Col. b"</f>
        <v>Negative of AH-2; Line 53; Col. b</v>
      </c>
      <c r="H22" s="211">
        <f t="shared" si="1"/>
        <v>12</v>
      </c>
    </row>
    <row r="23" spans="1:10">
      <c r="A23" s="211">
        <f t="shared" si="0"/>
        <v>13</v>
      </c>
      <c r="B23" s="16" t="s">
        <v>393</v>
      </c>
      <c r="E23" s="279">
        <f>-'AH-2'!E64</f>
        <v>-18953.580999999998</v>
      </c>
      <c r="G23" s="211" t="str">
        <f>"Negative of AH-2; Line "&amp;'AH-2'!A64&amp;"; Col. b"</f>
        <v>Negative of AH-2; Line 54; Col. b</v>
      </c>
      <c r="H23" s="211">
        <f t="shared" si="1"/>
        <v>13</v>
      </c>
      <c r="J23"/>
    </row>
    <row r="24" spans="1:10">
      <c r="A24" s="211">
        <f t="shared" si="0"/>
        <v>14</v>
      </c>
      <c r="B24" s="16" t="s">
        <v>394</v>
      </c>
      <c r="E24" s="279">
        <f>-'AH-2'!E65</f>
        <v>-33837.959000000003</v>
      </c>
      <c r="G24" s="211" t="str">
        <f>"Negative of AH-2; Line "&amp;'AH-2'!A65&amp;"; Col. b"</f>
        <v>Negative of AH-2; Line 55; Col. b</v>
      </c>
      <c r="H24" s="211">
        <f t="shared" si="1"/>
        <v>14</v>
      </c>
      <c r="J24"/>
    </row>
    <row r="25" spans="1:10">
      <c r="A25" s="211">
        <f t="shared" si="0"/>
        <v>15</v>
      </c>
      <c r="B25" s="16" t="s">
        <v>395</v>
      </c>
      <c r="E25" s="279">
        <f>-'AH-2'!E66</f>
        <v>-1591.7819999999999</v>
      </c>
      <c r="G25" s="211" t="str">
        <f>"Negative of AH-2; Line "&amp;'AH-2'!A66&amp;"; Col. b"</f>
        <v>Negative of AH-2; Line 56; Col. b</v>
      </c>
      <c r="H25" s="211">
        <f t="shared" si="1"/>
        <v>15</v>
      </c>
      <c r="J25"/>
    </row>
    <row r="26" spans="1:10">
      <c r="A26" s="211">
        <f t="shared" si="0"/>
        <v>16</v>
      </c>
      <c r="B26" s="3" t="s">
        <v>857</v>
      </c>
      <c r="E26" s="1149">
        <f>-'AH-2'!E51</f>
        <v>-115.52</v>
      </c>
      <c r="G26" s="211" t="s">
        <v>892</v>
      </c>
      <c r="H26" s="211">
        <f t="shared" si="1"/>
        <v>16</v>
      </c>
    </row>
    <row r="27" spans="1:10">
      <c r="A27" s="211">
        <f t="shared" si="0"/>
        <v>17</v>
      </c>
      <c r="B27" s="3" t="s">
        <v>396</v>
      </c>
      <c r="E27" s="1136">
        <f>SUM(E15:E26)</f>
        <v>50951.368760000012</v>
      </c>
      <c r="G27" s="390" t="str">
        <f>"Sum Lines "&amp;A15&amp;" thru "&amp;A26</f>
        <v>Sum Lines 5 thru 16</v>
      </c>
      <c r="H27" s="211">
        <f t="shared" si="1"/>
        <v>17</v>
      </c>
    </row>
    <row r="28" spans="1:10">
      <c r="A28" s="211">
        <f t="shared" si="0"/>
        <v>18</v>
      </c>
      <c r="E28" s="150"/>
      <c r="H28" s="211">
        <f t="shared" si="1"/>
        <v>18</v>
      </c>
    </row>
    <row r="29" spans="1:10">
      <c r="A29" s="211">
        <f t="shared" si="0"/>
        <v>19</v>
      </c>
      <c r="B29" s="20" t="s">
        <v>397</v>
      </c>
      <c r="E29" s="391"/>
      <c r="G29" s="211"/>
      <c r="H29" s="211">
        <f t="shared" si="1"/>
        <v>19</v>
      </c>
    </row>
    <row r="30" spans="1:10">
      <c r="A30" s="211">
        <f t="shared" si="0"/>
        <v>20</v>
      </c>
      <c r="B30" s="6" t="s">
        <v>398</v>
      </c>
      <c r="C30" s="211"/>
      <c r="E30" s="358">
        <f>'AH-3'!D30</f>
        <v>627845.27744000009</v>
      </c>
      <c r="G30" s="211" t="str">
        <f>"AH-3; Line "&amp;'AH-3'!A30&amp;"; Col. a"</f>
        <v>AH-3; Line 20; Col. a</v>
      </c>
      <c r="H30" s="211">
        <f t="shared" si="1"/>
        <v>20</v>
      </c>
    </row>
    <row r="31" spans="1:10">
      <c r="A31" s="211">
        <f t="shared" si="0"/>
        <v>21</v>
      </c>
      <c r="B31" s="6" t="s">
        <v>399</v>
      </c>
      <c r="E31" s="391" t="s">
        <v>184</v>
      </c>
      <c r="G31" s="211"/>
      <c r="H31" s="211">
        <f t="shared" si="1"/>
        <v>21</v>
      </c>
    </row>
    <row r="32" spans="1:10">
      <c r="A32" s="211">
        <f t="shared" si="0"/>
        <v>22</v>
      </c>
      <c r="B32" s="17" t="s">
        <v>400</v>
      </c>
      <c r="E32" s="279">
        <f>-'AH-3'!D47</f>
        <v>-908.447</v>
      </c>
      <c r="G32" s="211" t="s">
        <v>1035</v>
      </c>
      <c r="H32" s="211">
        <f t="shared" si="1"/>
        <v>22</v>
      </c>
      <c r="I32" s="644"/>
      <c r="J32" s="392"/>
    </row>
    <row r="33" spans="1:10" ht="31.5">
      <c r="A33" s="211">
        <f t="shared" si="0"/>
        <v>23</v>
      </c>
      <c r="B33" s="18" t="s">
        <v>401</v>
      </c>
      <c r="E33" s="279">
        <f>-SUM('AH-3'!D36+'AH-3'!E38+'AH-3'!D42)</f>
        <v>-1384.4115131900001</v>
      </c>
      <c r="G33" s="409" t="s">
        <v>1036</v>
      </c>
      <c r="H33" s="211">
        <f t="shared" si="1"/>
        <v>23</v>
      </c>
      <c r="I33" s="644"/>
      <c r="J33" s="392"/>
    </row>
    <row r="34" spans="1:10">
      <c r="A34" s="211">
        <f t="shared" si="0"/>
        <v>24</v>
      </c>
      <c r="B34" s="17" t="s">
        <v>402</v>
      </c>
      <c r="E34" s="279">
        <f>-'AH-3'!D43</f>
        <v>0</v>
      </c>
      <c r="G34" s="211" t="s">
        <v>1002</v>
      </c>
      <c r="H34" s="211">
        <f t="shared" si="1"/>
        <v>24</v>
      </c>
      <c r="I34" s="644"/>
      <c r="J34" s="392"/>
    </row>
    <row r="35" spans="1:10" ht="15.75" customHeight="1">
      <c r="A35" s="211">
        <f t="shared" si="0"/>
        <v>25</v>
      </c>
      <c r="B35" s="18" t="s">
        <v>403</v>
      </c>
      <c r="E35" s="279">
        <f>-'AH-3'!D44</f>
        <v>-1267.5963200000001</v>
      </c>
      <c r="G35" s="211" t="s">
        <v>1037</v>
      </c>
      <c r="H35" s="211">
        <f t="shared" si="1"/>
        <v>25</v>
      </c>
      <c r="I35" s="644"/>
      <c r="J35" s="392"/>
    </row>
    <row r="36" spans="1:10">
      <c r="A36" s="211">
        <f t="shared" si="0"/>
        <v>26</v>
      </c>
      <c r="B36" s="17" t="s">
        <v>895</v>
      </c>
      <c r="E36" s="279">
        <f>-'AH-3'!D40</f>
        <v>-22096.966619999999</v>
      </c>
      <c r="G36" s="211" t="s">
        <v>1038</v>
      </c>
      <c r="H36" s="211">
        <f t="shared" si="1"/>
        <v>26</v>
      </c>
      <c r="J36"/>
    </row>
    <row r="37" spans="1:10">
      <c r="A37" s="211">
        <f t="shared" si="0"/>
        <v>27</v>
      </c>
      <c r="B37" s="17" t="s">
        <v>404</v>
      </c>
      <c r="E37" s="279">
        <v>0</v>
      </c>
      <c r="G37" s="727" t="s">
        <v>1022</v>
      </c>
      <c r="H37" s="211">
        <f t="shared" si="1"/>
        <v>27</v>
      </c>
      <c r="J37"/>
    </row>
    <row r="38" spans="1:10">
      <c r="A38" s="211">
        <f t="shared" si="0"/>
        <v>28</v>
      </c>
      <c r="B38" s="17" t="s">
        <v>405</v>
      </c>
      <c r="E38" s="279">
        <f>-'AH-3'!E46</f>
        <v>-55.474339999999998</v>
      </c>
      <c r="G38" s="409" t="s">
        <v>1039</v>
      </c>
      <c r="H38" s="211">
        <f t="shared" si="1"/>
        <v>28</v>
      </c>
      <c r="I38" s="644"/>
      <c r="J38" s="342"/>
    </row>
    <row r="39" spans="1:10">
      <c r="A39" s="211">
        <f t="shared" si="0"/>
        <v>29</v>
      </c>
      <c r="B39" s="17" t="s">
        <v>406</v>
      </c>
      <c r="E39" s="279">
        <f>-'AH-3'!E39</f>
        <v>-112751.95299999999</v>
      </c>
      <c r="G39" s="211" t="s">
        <v>1040</v>
      </c>
      <c r="H39" s="211">
        <f t="shared" si="1"/>
        <v>29</v>
      </c>
      <c r="I39" s="644"/>
      <c r="J39" s="392"/>
    </row>
    <row r="40" spans="1:10">
      <c r="A40" s="211">
        <f t="shared" si="0"/>
        <v>30</v>
      </c>
      <c r="B40" s="17" t="s">
        <v>407</v>
      </c>
      <c r="E40" s="279">
        <f>-'AH-3'!E49</f>
        <v>0</v>
      </c>
      <c r="G40" s="409" t="s">
        <v>1041</v>
      </c>
      <c r="H40" s="211">
        <f t="shared" si="1"/>
        <v>30</v>
      </c>
    </row>
    <row r="41" spans="1:10">
      <c r="A41" s="211">
        <f t="shared" si="0"/>
        <v>31</v>
      </c>
      <c r="B41" s="17" t="s">
        <v>408</v>
      </c>
      <c r="E41" s="279">
        <f>-'AH-3'!D41</f>
        <v>-0.77205999999999997</v>
      </c>
      <c r="G41" s="409" t="s">
        <v>1042</v>
      </c>
      <c r="H41" s="211">
        <f t="shared" si="1"/>
        <v>31</v>
      </c>
    </row>
    <row r="42" spans="1:10" ht="31.5">
      <c r="A42" s="211">
        <f t="shared" si="0"/>
        <v>32</v>
      </c>
      <c r="B42" s="18" t="s">
        <v>858</v>
      </c>
      <c r="E42" s="1199">
        <f>-SUM('AH-3'!E34+'AH-3'!E35+'AH-3'!D37+'AH-3'!E45+'AH-3'!D48)</f>
        <v>4852.3033439000001</v>
      </c>
      <c r="G42" s="409" t="s">
        <v>1043</v>
      </c>
      <c r="H42" s="211">
        <f t="shared" si="1"/>
        <v>32</v>
      </c>
      <c r="J42" s="392"/>
    </row>
    <row r="43" spans="1:10">
      <c r="A43" s="211">
        <f t="shared" si="0"/>
        <v>33</v>
      </c>
      <c r="B43" s="6" t="s">
        <v>409</v>
      </c>
      <c r="E43" s="393">
        <f>SUM(E30:E42)</f>
        <v>494231.95993071015</v>
      </c>
      <c r="G43" s="211" t="str">
        <f>"Sum Lines "&amp;A30&amp;" thru "&amp;A42</f>
        <v>Sum Lines 20 thru 32</v>
      </c>
      <c r="H43" s="211">
        <f t="shared" si="1"/>
        <v>33</v>
      </c>
      <c r="J43" s="779"/>
    </row>
    <row r="44" spans="1:10">
      <c r="A44" s="211">
        <f t="shared" si="0"/>
        <v>34</v>
      </c>
      <c r="B44" s="6" t="s">
        <v>410</v>
      </c>
      <c r="E44" s="878">
        <f>-'AH-3'!F15</f>
        <v>-10584.24</v>
      </c>
      <c r="G44" s="211" t="str">
        <f>"Negative of AH-3; Line "&amp;'AH-3'!A15&amp;"; Col. c"</f>
        <v>Negative of AH-3; Line 5; Col. c</v>
      </c>
      <c r="H44" s="211">
        <f t="shared" si="1"/>
        <v>34</v>
      </c>
      <c r="J44" s="779"/>
    </row>
    <row r="45" spans="1:10">
      <c r="A45" s="211">
        <f t="shared" si="0"/>
        <v>35</v>
      </c>
      <c r="B45" s="6" t="s">
        <v>411</v>
      </c>
      <c r="E45" s="393">
        <f>SUM(E43:E44)</f>
        <v>483647.71993071015</v>
      </c>
      <c r="G45" s="211" t="str">
        <f>"Line "&amp;A43&amp;" + Line "&amp;A44</f>
        <v>Line 33 + Line 34</v>
      </c>
      <c r="H45" s="211">
        <f t="shared" si="1"/>
        <v>35</v>
      </c>
      <c r="J45" s="568"/>
    </row>
    <row r="46" spans="1:10">
      <c r="A46" s="211">
        <f t="shared" si="0"/>
        <v>36</v>
      </c>
      <c r="B46" s="3" t="s">
        <v>196</v>
      </c>
      <c r="E46" s="879">
        <f>'Stmt AI'!E27</f>
        <v>0.10651884038745672</v>
      </c>
      <c r="G46" s="390" t="str">
        <f>"Statement AI; Line "&amp;'Stmt AI'!A27</f>
        <v>Statement AI; Line 17</v>
      </c>
      <c r="H46" s="211">
        <f t="shared" si="1"/>
        <v>36</v>
      </c>
    </row>
    <row r="47" spans="1:10">
      <c r="A47" s="211">
        <f t="shared" si="0"/>
        <v>37</v>
      </c>
      <c r="B47" s="6" t="s">
        <v>412</v>
      </c>
      <c r="E47" s="1137">
        <f>E45*E46</f>
        <v>51517.594283056686</v>
      </c>
      <c r="G47" s="211" t="str">
        <f>"Line "&amp;A45&amp;" x Line "&amp;A46</f>
        <v>Line 35 x Line 36</v>
      </c>
      <c r="H47" s="211">
        <f t="shared" si="1"/>
        <v>37</v>
      </c>
    </row>
    <row r="48" spans="1:10">
      <c r="A48" s="211">
        <f t="shared" si="0"/>
        <v>38</v>
      </c>
      <c r="B48" s="191" t="s">
        <v>413</v>
      </c>
      <c r="E48" s="880">
        <f>E68*(-E44)</f>
        <v>4023.2459204447896</v>
      </c>
      <c r="G48" s="211" t="str">
        <f>"Negative of Line "&amp;A44&amp;" x Line "&amp;A68</f>
        <v>Negative of Line 34 x Line 58</v>
      </c>
      <c r="H48" s="211">
        <f t="shared" si="1"/>
        <v>38</v>
      </c>
    </row>
    <row r="49" spans="1:10" ht="16.5" thickBot="1">
      <c r="A49" s="211">
        <f t="shared" si="0"/>
        <v>39</v>
      </c>
      <c r="B49" s="349" t="s">
        <v>414</v>
      </c>
      <c r="E49" s="406">
        <f>E48+E47</f>
        <v>55540.840203501473</v>
      </c>
      <c r="G49" s="211" t="str">
        <f>"Line "&amp;A47&amp;" + Line "&amp;A48</f>
        <v>Line 37 + Line 38</v>
      </c>
      <c r="H49" s="211">
        <f t="shared" si="1"/>
        <v>39</v>
      </c>
      <c r="I49" s="349"/>
    </row>
    <row r="50" spans="1:10" ht="16.5" thickTop="1">
      <c r="A50" s="211">
        <f t="shared" si="0"/>
        <v>40</v>
      </c>
      <c r="B50" s="394"/>
      <c r="E50" s="395"/>
      <c r="G50" s="211"/>
      <c r="H50" s="211">
        <f t="shared" si="1"/>
        <v>40</v>
      </c>
    </row>
    <row r="51" spans="1:10">
      <c r="A51" s="211">
        <f t="shared" si="0"/>
        <v>41</v>
      </c>
      <c r="B51" s="7" t="s">
        <v>415</v>
      </c>
      <c r="E51" s="396"/>
      <c r="G51" s="211"/>
      <c r="H51" s="211">
        <f t="shared" si="1"/>
        <v>41</v>
      </c>
    </row>
    <row r="52" spans="1:10">
      <c r="A52" s="211">
        <f t="shared" si="0"/>
        <v>42</v>
      </c>
      <c r="B52" s="6" t="s">
        <v>416</v>
      </c>
      <c r="E52" s="397">
        <f>'Stmt AD'!I35</f>
        <v>8075251.3968355898</v>
      </c>
      <c r="G52" s="211" t="str">
        <f>"Statement AD; Line "&amp;'Stmt AD'!A35</f>
        <v>Statement AD; Line 25</v>
      </c>
      <c r="H52" s="211">
        <f t="shared" si="1"/>
        <v>42</v>
      </c>
    </row>
    <row r="53" spans="1:10">
      <c r="A53" s="211">
        <f t="shared" si="0"/>
        <v>43</v>
      </c>
      <c r="B53" s="6" t="s">
        <v>198</v>
      </c>
      <c r="E53" s="398">
        <v>0</v>
      </c>
      <c r="G53" s="211" t="s">
        <v>304</v>
      </c>
      <c r="H53" s="211">
        <f t="shared" si="1"/>
        <v>43</v>
      </c>
    </row>
    <row r="54" spans="1:10">
      <c r="A54" s="211">
        <f t="shared" si="0"/>
        <v>44</v>
      </c>
      <c r="B54" s="6" t="s">
        <v>199</v>
      </c>
      <c r="E54" s="399">
        <f>'Stmt AD'!I39</f>
        <v>63198.444143907094</v>
      </c>
      <c r="G54" s="400" t="str">
        <f>"Statement AD; Line "&amp;'Stmt AD'!A39</f>
        <v>Statement AD; Line 29</v>
      </c>
      <c r="H54" s="211">
        <f t="shared" si="1"/>
        <v>44</v>
      </c>
    </row>
    <row r="55" spans="1:10">
      <c r="A55" s="211">
        <f t="shared" si="0"/>
        <v>45</v>
      </c>
      <c r="B55" s="6" t="s">
        <v>200</v>
      </c>
      <c r="E55" s="881">
        <f>'Stmt AD'!I41</f>
        <v>179357.69397772028</v>
      </c>
      <c r="G55" s="400" t="str">
        <f>"Statement AD; Line "&amp;'Stmt AD'!A41</f>
        <v>Statement AD; Line 31</v>
      </c>
      <c r="H55" s="211">
        <f t="shared" si="1"/>
        <v>45</v>
      </c>
    </row>
    <row r="56" spans="1:10" ht="16.5" thickBot="1">
      <c r="A56" s="211">
        <f t="shared" si="0"/>
        <v>46</v>
      </c>
      <c r="B56" s="6" t="s">
        <v>417</v>
      </c>
      <c r="E56" s="1073">
        <f>SUM(E52:E55)</f>
        <v>8317807.5349572171</v>
      </c>
      <c r="G56" s="211" t="str">
        <f>"Sum Lines "&amp;A52&amp;" thru "&amp;A55</f>
        <v>Sum Lines 42 thru 45</v>
      </c>
      <c r="H56" s="211">
        <f t="shared" si="1"/>
        <v>46</v>
      </c>
      <c r="I56" s="349"/>
      <c r="J56" s="779"/>
    </row>
    <row r="57" spans="1:10" ht="16.5" thickTop="1">
      <c r="A57" s="211">
        <f t="shared" si="0"/>
        <v>47</v>
      </c>
      <c r="B57" s="394"/>
      <c r="E57" s="150"/>
      <c r="G57" s="211"/>
      <c r="H57" s="211">
        <f t="shared" si="1"/>
        <v>47</v>
      </c>
    </row>
    <row r="58" spans="1:10">
      <c r="A58" s="211">
        <f t="shared" si="0"/>
        <v>48</v>
      </c>
      <c r="B58" s="6" t="s">
        <v>197</v>
      </c>
      <c r="E58" s="401">
        <f>E52</f>
        <v>8075251.3968355898</v>
      </c>
      <c r="G58" s="288" t="str">
        <f>"Line "&amp;A52&amp;" Above"</f>
        <v>Line 42 Above</v>
      </c>
      <c r="H58" s="211">
        <f t="shared" si="1"/>
        <v>48</v>
      </c>
    </row>
    <row r="59" spans="1:10">
      <c r="A59" s="211">
        <f t="shared" si="0"/>
        <v>49</v>
      </c>
      <c r="B59" s="6" t="s">
        <v>418</v>
      </c>
      <c r="E59" s="402">
        <f>'Stmt AD'!I11</f>
        <v>584038.95358923054</v>
      </c>
      <c r="G59" s="400" t="str">
        <f>"Statement AD; Line "&amp;'Stmt AD'!A11</f>
        <v>Statement AD; Line 1</v>
      </c>
      <c r="H59" s="211">
        <f t="shared" si="1"/>
        <v>49</v>
      </c>
    </row>
    <row r="60" spans="1:10">
      <c r="A60" s="211">
        <f t="shared" si="0"/>
        <v>50</v>
      </c>
      <c r="B60" s="6" t="s">
        <v>419</v>
      </c>
      <c r="E60" s="398">
        <v>0</v>
      </c>
      <c r="G60" s="211" t="s">
        <v>304</v>
      </c>
      <c r="H60" s="211">
        <f t="shared" si="1"/>
        <v>50</v>
      </c>
    </row>
    <row r="61" spans="1:10">
      <c r="A61" s="211">
        <f t="shared" si="0"/>
        <v>51</v>
      </c>
      <c r="B61" s="6" t="s">
        <v>420</v>
      </c>
      <c r="E61" s="402">
        <f>'Stmt AD'!I17</f>
        <v>554696.24298076914</v>
      </c>
      <c r="G61" s="400" t="str">
        <f>"Statement AD; Line "&amp;'Stmt AD'!A17</f>
        <v>Statement AD; Line 7</v>
      </c>
      <c r="H61" s="211">
        <f t="shared" si="1"/>
        <v>51</v>
      </c>
    </row>
    <row r="62" spans="1:10">
      <c r="A62" s="211">
        <f t="shared" si="0"/>
        <v>52</v>
      </c>
      <c r="B62" s="6" t="s">
        <v>421</v>
      </c>
      <c r="E62" s="402">
        <f>'Stmt AD'!I19</f>
        <v>10391143.364777103</v>
      </c>
      <c r="G62" s="400" t="str">
        <f>"Statement AD; Line "&amp;'Stmt AD'!A19</f>
        <v>Statement AD; Line 9</v>
      </c>
      <c r="H62" s="211">
        <f t="shared" si="1"/>
        <v>52</v>
      </c>
    </row>
    <row r="63" spans="1:10">
      <c r="A63" s="211">
        <f t="shared" si="0"/>
        <v>53</v>
      </c>
      <c r="B63" s="349" t="s">
        <v>198</v>
      </c>
      <c r="E63" s="398">
        <v>0</v>
      </c>
      <c r="G63" s="211" t="s">
        <v>304</v>
      </c>
      <c r="H63" s="211">
        <f t="shared" si="1"/>
        <v>53</v>
      </c>
    </row>
    <row r="64" spans="1:10">
      <c r="A64" s="211">
        <f t="shared" si="0"/>
        <v>54</v>
      </c>
      <c r="B64" s="6" t="s">
        <v>422</v>
      </c>
      <c r="E64" s="402">
        <f>'Stmt AD'!I27</f>
        <v>593307.66194999916</v>
      </c>
      <c r="G64" s="400" t="str">
        <f>"Statement AD; Line "&amp;'Stmt AD'!A27</f>
        <v>Statement AD; Line 17</v>
      </c>
      <c r="H64" s="211">
        <f t="shared" si="1"/>
        <v>54</v>
      </c>
    </row>
    <row r="65" spans="1:9">
      <c r="A65" s="211">
        <f t="shared" si="0"/>
        <v>55</v>
      </c>
      <c r="B65" s="6" t="s">
        <v>423</v>
      </c>
      <c r="E65" s="882">
        <f>'Stmt AD'!I29</f>
        <v>1683811.9277802501</v>
      </c>
      <c r="G65" s="400" t="str">
        <f>"Statement AD; Line "&amp;'Stmt AD'!A29</f>
        <v>Statement AD; Line 19</v>
      </c>
      <c r="H65" s="211">
        <f t="shared" si="1"/>
        <v>55</v>
      </c>
    </row>
    <row r="66" spans="1:9" ht="16.5" thickBot="1">
      <c r="A66" s="211">
        <f t="shared" si="0"/>
        <v>56</v>
      </c>
      <c r="B66" s="6" t="s">
        <v>424</v>
      </c>
      <c r="E66" s="1074">
        <f>SUM(E58:E65)</f>
        <v>21882249.54791294</v>
      </c>
      <c r="G66" s="211" t="str">
        <f>"Sum Lines "&amp;A58&amp;" thru "&amp;A65</f>
        <v>Sum Lines 48 thru 55</v>
      </c>
      <c r="H66" s="211">
        <f t="shared" si="1"/>
        <v>56</v>
      </c>
      <c r="I66" s="349"/>
    </row>
    <row r="67" spans="1:9" ht="16.5" thickTop="1">
      <c r="A67" s="211">
        <f t="shared" si="0"/>
        <v>57</v>
      </c>
      <c r="E67" s="326"/>
      <c r="G67" s="211"/>
      <c r="H67" s="211">
        <f t="shared" si="1"/>
        <v>57</v>
      </c>
    </row>
    <row r="68" spans="1:9" ht="19.5" thickBot="1">
      <c r="A68" s="211">
        <f t="shared" si="0"/>
        <v>58</v>
      </c>
      <c r="B68" s="6" t="s">
        <v>425</v>
      </c>
      <c r="E68" s="403">
        <f>E56/E66</f>
        <v>0.38011665650484017</v>
      </c>
      <c r="G68" s="211" t="str">
        <f>"Line "&amp;A56&amp;" / Line "&amp;A66</f>
        <v>Line 46 / Line 56</v>
      </c>
      <c r="H68" s="211">
        <f t="shared" si="1"/>
        <v>58</v>
      </c>
      <c r="I68" s="349"/>
    </row>
    <row r="69" spans="1:9" ht="16.5" thickTop="1">
      <c r="B69" s="349" t="s">
        <v>184</v>
      </c>
      <c r="E69" s="404"/>
      <c r="G69" s="211"/>
      <c r="H69" s="211"/>
    </row>
    <row r="70" spans="1:9">
      <c r="B70" s="6"/>
      <c r="E70" s="404"/>
      <c r="F70" s="404"/>
      <c r="G70" s="211"/>
      <c r="H70" s="211"/>
    </row>
    <row r="71" spans="1:9" ht="18.75">
      <c r="A71" s="405">
        <v>1</v>
      </c>
      <c r="B71" s="6" t="str">
        <f>"Used to allocate property insurance in conformance with the TO"&amp;Automation!B1&amp;" Formula Rate Mechanism."</f>
        <v>Used to allocate property insurance in conformance with the TO5 Formula Rate Mechanism.</v>
      </c>
      <c r="H71" s="211"/>
    </row>
    <row r="72" spans="1:9">
      <c r="B72" s="349"/>
      <c r="E72" s="326"/>
      <c r="F72" s="326"/>
      <c r="G72" s="211"/>
      <c r="H72" s="21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Roman,Regular"&amp;10AH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2"/>
  <sheetViews>
    <sheetView zoomScale="80" zoomScaleNormal="80" workbookViewId="0"/>
  </sheetViews>
  <sheetFormatPr defaultColWidth="10" defaultRowHeight="15.75"/>
  <cols>
    <col min="1" max="1" width="5.42578125" style="658" customWidth="1"/>
    <col min="2" max="2" width="11.140625" style="646" customWidth="1"/>
    <col min="3" max="3" width="69.42578125" style="646" customWidth="1"/>
    <col min="4" max="4" width="18.5703125" style="646" customWidth="1"/>
    <col min="5" max="5" width="5.42578125" style="658" customWidth="1"/>
    <col min="6" max="7" width="10" style="646"/>
    <col min="8" max="8" width="14" style="646" customWidth="1"/>
    <col min="9" max="16384" width="10" style="646"/>
  </cols>
  <sheetData>
    <row r="2" spans="1:10">
      <c r="A2" s="645"/>
      <c r="B2" s="1317" t="s">
        <v>0</v>
      </c>
      <c r="C2" s="1317"/>
      <c r="D2" s="1317"/>
      <c r="E2" s="471"/>
      <c r="F2" s="210"/>
      <c r="G2" s="457"/>
      <c r="H2" s="457"/>
      <c r="I2" s="457"/>
      <c r="J2" s="457"/>
    </row>
    <row r="3" spans="1:10">
      <c r="A3" s="497"/>
      <c r="B3" s="1331" t="str">
        <f>Automation!B3&amp;" Citizens Direct Maintenance"</f>
        <v>2023 Citizens Direct Maintenance</v>
      </c>
      <c r="C3" s="1331"/>
      <c r="D3" s="1331"/>
      <c r="E3" s="498"/>
      <c r="F3" s="457"/>
      <c r="G3" s="457"/>
      <c r="H3" s="457"/>
      <c r="I3" s="457"/>
      <c r="J3" s="457"/>
    </row>
    <row r="4" spans="1:10">
      <c r="A4" s="96"/>
      <c r="B4" s="1304" t="str">
        <f>" 12 Months Ending December 31, "&amp;Automation!$B$3</f>
        <v xml:space="preserve"> 12 Months Ending December 31, 2023</v>
      </c>
      <c r="C4" s="1304"/>
      <c r="D4" s="1304"/>
      <c r="E4" s="95"/>
      <c r="F4" s="62"/>
      <c r="G4" s="1183"/>
      <c r="H4" s="62"/>
      <c r="I4" s="62"/>
      <c r="J4" s="62"/>
    </row>
    <row r="5" spans="1:10">
      <c r="A5" s="96"/>
      <c r="B5" s="1332" t="s">
        <v>3</v>
      </c>
      <c r="C5" s="1332"/>
      <c r="D5" s="1332"/>
      <c r="E5" s="95"/>
      <c r="F5" s="62"/>
      <c r="G5" s="62"/>
      <c r="H5" s="62"/>
      <c r="I5" s="62"/>
      <c r="J5" s="62"/>
    </row>
    <row r="6" spans="1:10" ht="16.5" thickBot="1">
      <c r="A6" s="95"/>
      <c r="B6" s="76"/>
      <c r="C6" s="76"/>
      <c r="D6" s="76"/>
      <c r="E6" s="95"/>
      <c r="F6" s="62"/>
      <c r="G6" s="62"/>
      <c r="H6" s="62"/>
      <c r="I6" s="62"/>
      <c r="J6" s="62"/>
    </row>
    <row r="7" spans="1:10">
      <c r="A7" s="647" t="s">
        <v>4</v>
      </c>
      <c r="B7" s="883" t="s">
        <v>426</v>
      </c>
      <c r="C7" s="884"/>
      <c r="D7" s="885"/>
      <c r="E7" s="647" t="s">
        <v>4</v>
      </c>
    </row>
    <row r="8" spans="1:10">
      <c r="A8" s="647" t="s">
        <v>5</v>
      </c>
      <c r="B8" s="974" t="s">
        <v>258</v>
      </c>
      <c r="C8" s="886" t="s">
        <v>259</v>
      </c>
      <c r="D8" s="975" t="s">
        <v>7</v>
      </c>
      <c r="E8" s="647" t="s">
        <v>5</v>
      </c>
    </row>
    <row r="9" spans="1:10">
      <c r="A9" s="647">
        <v>1</v>
      </c>
      <c r="B9" s="1228">
        <v>6110020</v>
      </c>
      <c r="C9" s="1227" t="s">
        <v>1013</v>
      </c>
      <c r="D9" s="1229">
        <v>0.10553</v>
      </c>
      <c r="E9" s="647">
        <v>1</v>
      </c>
    </row>
    <row r="10" spans="1:10">
      <c r="A10" s="647">
        <f>A9+1</f>
        <v>2</v>
      </c>
      <c r="B10" s="648">
        <v>6110030</v>
      </c>
      <c r="C10" s="649" t="s">
        <v>887</v>
      </c>
      <c r="D10" s="776">
        <v>0.12620000000000001</v>
      </c>
      <c r="E10" s="647">
        <f>A10</f>
        <v>2</v>
      </c>
      <c r="G10" s="1184"/>
    </row>
    <row r="11" spans="1:10">
      <c r="A11" s="647">
        <f>A10+1</f>
        <v>3</v>
      </c>
      <c r="B11" s="648">
        <v>6110110</v>
      </c>
      <c r="C11" s="649" t="s">
        <v>888</v>
      </c>
      <c r="D11" s="776">
        <v>4.2549299999999999</v>
      </c>
      <c r="E11" s="647">
        <f t="shared" ref="E11:E52" si="0">A11</f>
        <v>3</v>
      </c>
    </row>
    <row r="12" spans="1:10">
      <c r="A12" s="647">
        <f t="shared" ref="A12:A52" si="1">A11+1</f>
        <v>4</v>
      </c>
      <c r="B12" s="648">
        <v>6110120</v>
      </c>
      <c r="C12" s="649" t="s">
        <v>1014</v>
      </c>
      <c r="D12" s="776">
        <v>3.9600000000000003E-2</v>
      </c>
      <c r="E12" s="647">
        <f t="shared" si="0"/>
        <v>4</v>
      </c>
    </row>
    <row r="13" spans="1:10">
      <c r="A13" s="647">
        <f t="shared" si="1"/>
        <v>5</v>
      </c>
      <c r="B13" s="648">
        <v>6110130</v>
      </c>
      <c r="C13" s="649" t="s">
        <v>889</v>
      </c>
      <c r="D13" s="776">
        <v>1.03624</v>
      </c>
      <c r="E13" s="647">
        <f t="shared" si="0"/>
        <v>5</v>
      </c>
    </row>
    <row r="14" spans="1:10">
      <c r="A14" s="647">
        <f t="shared" si="1"/>
        <v>6</v>
      </c>
      <c r="B14" s="648">
        <v>6110335</v>
      </c>
      <c r="C14" s="649" t="s">
        <v>1015</v>
      </c>
      <c r="D14" s="776">
        <v>0.1056</v>
      </c>
      <c r="E14" s="647">
        <f t="shared" si="0"/>
        <v>6</v>
      </c>
    </row>
    <row r="15" spans="1:10">
      <c r="A15" s="647">
        <f t="shared" si="1"/>
        <v>7</v>
      </c>
      <c r="B15" s="648">
        <v>6130010</v>
      </c>
      <c r="C15" s="649" t="s">
        <v>1016</v>
      </c>
      <c r="D15" s="776">
        <v>0.25754000000000005</v>
      </c>
      <c r="E15" s="647">
        <f t="shared" si="0"/>
        <v>7</v>
      </c>
    </row>
    <row r="16" spans="1:10">
      <c r="A16" s="647">
        <f>A15+1</f>
        <v>8</v>
      </c>
      <c r="B16" s="648">
        <v>6130020</v>
      </c>
      <c r="C16" s="649" t="s">
        <v>1017</v>
      </c>
      <c r="D16" s="776">
        <v>2.37046</v>
      </c>
      <c r="E16" s="647">
        <f t="shared" si="0"/>
        <v>8</v>
      </c>
    </row>
    <row r="17" spans="1:5">
      <c r="A17" s="647">
        <f t="shared" si="1"/>
        <v>9</v>
      </c>
      <c r="B17" s="648">
        <v>6213035</v>
      </c>
      <c r="C17" s="649" t="s">
        <v>837</v>
      </c>
      <c r="D17" s="776">
        <v>2.871</v>
      </c>
      <c r="E17" s="647">
        <f t="shared" si="0"/>
        <v>9</v>
      </c>
    </row>
    <row r="18" spans="1:5">
      <c r="A18" s="647">
        <f t="shared" si="1"/>
        <v>10</v>
      </c>
      <c r="B18" s="648">
        <v>6220100</v>
      </c>
      <c r="C18" s="649" t="s">
        <v>1018</v>
      </c>
      <c r="D18" s="776">
        <v>49.440829999999998</v>
      </c>
      <c r="E18" s="647">
        <f t="shared" si="0"/>
        <v>10</v>
      </c>
    </row>
    <row r="19" spans="1:5">
      <c r="A19" s="647">
        <f t="shared" si="1"/>
        <v>11</v>
      </c>
      <c r="B19" s="648">
        <v>6220870</v>
      </c>
      <c r="C19" s="649" t="s">
        <v>838</v>
      </c>
      <c r="D19" s="776">
        <v>0.87061999999999995</v>
      </c>
      <c r="E19" s="647">
        <f t="shared" si="0"/>
        <v>11</v>
      </c>
    </row>
    <row r="20" spans="1:5">
      <c r="A20" s="647">
        <f t="shared" si="1"/>
        <v>12</v>
      </c>
      <c r="B20" s="648">
        <v>6221000</v>
      </c>
      <c r="C20" s="649" t="s">
        <v>1019</v>
      </c>
      <c r="D20" s="776">
        <v>98.810410000000005</v>
      </c>
      <c r="E20" s="647">
        <f t="shared" si="0"/>
        <v>12</v>
      </c>
    </row>
    <row r="21" spans="1:5">
      <c r="A21" s="647">
        <f t="shared" si="1"/>
        <v>13</v>
      </c>
      <c r="B21" s="648">
        <v>6231042</v>
      </c>
      <c r="C21" s="649" t="s">
        <v>427</v>
      </c>
      <c r="D21" s="776">
        <v>19.12875</v>
      </c>
      <c r="E21" s="647">
        <f t="shared" si="0"/>
        <v>13</v>
      </c>
    </row>
    <row r="22" spans="1:5">
      <c r="A22" s="647">
        <f t="shared" si="1"/>
        <v>14</v>
      </c>
      <c r="B22" s="648">
        <v>6340000</v>
      </c>
      <c r="C22" s="649" t="s">
        <v>1020</v>
      </c>
      <c r="D22" s="776">
        <v>-1.97618</v>
      </c>
      <c r="E22" s="647">
        <f t="shared" si="0"/>
        <v>14</v>
      </c>
    </row>
    <row r="23" spans="1:5">
      <c r="A23" s="647">
        <f t="shared" si="1"/>
        <v>15</v>
      </c>
      <c r="B23" s="648">
        <v>9121100</v>
      </c>
      <c r="C23" s="649" t="s">
        <v>839</v>
      </c>
      <c r="D23" s="776">
        <v>0.86621000000000004</v>
      </c>
      <c r="E23" s="647">
        <f t="shared" si="0"/>
        <v>15</v>
      </c>
    </row>
    <row r="24" spans="1:5">
      <c r="A24" s="647">
        <f t="shared" si="1"/>
        <v>16</v>
      </c>
      <c r="B24" s="648">
        <v>9121200</v>
      </c>
      <c r="C24" s="649" t="s">
        <v>428</v>
      </c>
      <c r="D24" s="776">
        <v>3.8009999999999995E-2</v>
      </c>
      <c r="E24" s="647">
        <f t="shared" si="0"/>
        <v>16</v>
      </c>
    </row>
    <row r="25" spans="1:5">
      <c r="A25" s="647">
        <f t="shared" si="1"/>
        <v>17</v>
      </c>
      <c r="B25" s="648">
        <v>9121400</v>
      </c>
      <c r="C25" s="649" t="s">
        <v>840</v>
      </c>
      <c r="D25" s="776">
        <v>2.0400000000000001E-3</v>
      </c>
      <c r="E25" s="647">
        <f t="shared" si="0"/>
        <v>17</v>
      </c>
    </row>
    <row r="26" spans="1:5">
      <c r="A26" s="647">
        <f t="shared" si="1"/>
        <v>18</v>
      </c>
      <c r="B26" s="648">
        <v>9121500</v>
      </c>
      <c r="C26" s="649" t="s">
        <v>841</v>
      </c>
      <c r="D26" s="776">
        <v>3.63E-3</v>
      </c>
      <c r="E26" s="647">
        <f t="shared" si="0"/>
        <v>18</v>
      </c>
    </row>
    <row r="27" spans="1:5">
      <c r="A27" s="647">
        <f t="shared" si="1"/>
        <v>19</v>
      </c>
      <c r="B27" s="648">
        <v>9122300</v>
      </c>
      <c r="C27" s="649" t="s">
        <v>842</v>
      </c>
      <c r="D27" s="776">
        <v>0.42473</v>
      </c>
      <c r="E27" s="647">
        <f t="shared" si="0"/>
        <v>19</v>
      </c>
    </row>
    <row r="28" spans="1:5">
      <c r="A28" s="647">
        <f t="shared" si="1"/>
        <v>20</v>
      </c>
      <c r="B28" s="648">
        <v>9122301</v>
      </c>
      <c r="C28" s="649" t="s">
        <v>843</v>
      </c>
      <c r="D28" s="776">
        <v>2.4700000000000004E-3</v>
      </c>
      <c r="E28" s="647">
        <f t="shared" si="0"/>
        <v>20</v>
      </c>
    </row>
    <row r="29" spans="1:5">
      <c r="A29" s="647">
        <f t="shared" si="1"/>
        <v>21</v>
      </c>
      <c r="B29" s="648">
        <v>9122400</v>
      </c>
      <c r="C29" s="649" t="s">
        <v>844</v>
      </c>
      <c r="D29" s="776">
        <v>0.40761999999999998</v>
      </c>
      <c r="E29" s="647">
        <f t="shared" si="0"/>
        <v>21</v>
      </c>
    </row>
    <row r="30" spans="1:5">
      <c r="A30" s="647">
        <f t="shared" si="1"/>
        <v>22</v>
      </c>
      <c r="B30" s="648">
        <v>9122500</v>
      </c>
      <c r="C30" s="649" t="s">
        <v>845</v>
      </c>
      <c r="D30" s="776">
        <v>5.0770000000000003E-2</v>
      </c>
      <c r="E30" s="647">
        <f t="shared" si="0"/>
        <v>22</v>
      </c>
    </row>
    <row r="31" spans="1:5">
      <c r="A31" s="647">
        <f t="shared" si="1"/>
        <v>23</v>
      </c>
      <c r="B31" s="648">
        <v>9122600</v>
      </c>
      <c r="C31" s="649" t="s">
        <v>1032</v>
      </c>
      <c r="D31" s="776">
        <v>0.76428999999999991</v>
      </c>
      <c r="E31" s="647">
        <f t="shared" si="0"/>
        <v>23</v>
      </c>
    </row>
    <row r="32" spans="1:5">
      <c r="A32" s="647">
        <f t="shared" si="1"/>
        <v>24</v>
      </c>
      <c r="B32" s="648">
        <v>9122900</v>
      </c>
      <c r="C32" s="649" t="s">
        <v>846</v>
      </c>
      <c r="D32" s="776">
        <v>0.25474999999999998</v>
      </c>
      <c r="E32" s="647">
        <f t="shared" si="0"/>
        <v>24</v>
      </c>
    </row>
    <row r="33" spans="1:5">
      <c r="A33" s="647">
        <f t="shared" si="1"/>
        <v>25</v>
      </c>
      <c r="B33" s="648">
        <v>9123100</v>
      </c>
      <c r="C33" s="649" t="s">
        <v>429</v>
      </c>
      <c r="D33" s="776">
        <v>0.10575</v>
      </c>
      <c r="E33" s="647">
        <f t="shared" si="0"/>
        <v>25</v>
      </c>
    </row>
    <row r="34" spans="1:5">
      <c r="A34" s="647">
        <f t="shared" si="1"/>
        <v>26</v>
      </c>
      <c r="B34" s="648">
        <v>9123200</v>
      </c>
      <c r="C34" s="649" t="s">
        <v>430</v>
      </c>
      <c r="D34" s="776">
        <v>9.776E-2</v>
      </c>
      <c r="E34" s="647">
        <f t="shared" si="0"/>
        <v>26</v>
      </c>
    </row>
    <row r="35" spans="1:5">
      <c r="A35" s="647">
        <f t="shared" si="1"/>
        <v>27</v>
      </c>
      <c r="B35" s="648">
        <v>9123400</v>
      </c>
      <c r="C35" s="649" t="s">
        <v>431</v>
      </c>
      <c r="D35" s="776">
        <v>2.5000000000000001E-4</v>
      </c>
      <c r="E35" s="647">
        <f t="shared" si="0"/>
        <v>27</v>
      </c>
    </row>
    <row r="36" spans="1:5">
      <c r="A36" s="647">
        <f t="shared" si="1"/>
        <v>28</v>
      </c>
      <c r="B36" s="648">
        <v>9123500</v>
      </c>
      <c r="C36" s="649" t="s">
        <v>432</v>
      </c>
      <c r="D36" s="776">
        <v>4.1999999999999996E-4</v>
      </c>
      <c r="E36" s="647">
        <f t="shared" si="0"/>
        <v>28</v>
      </c>
    </row>
    <row r="37" spans="1:5">
      <c r="A37" s="647">
        <f t="shared" si="1"/>
        <v>29</v>
      </c>
      <c r="B37" s="648">
        <v>9124300</v>
      </c>
      <c r="C37" s="649" t="s">
        <v>433</v>
      </c>
      <c r="D37" s="776">
        <v>5.3999999999999999E-2</v>
      </c>
      <c r="E37" s="647">
        <f t="shared" si="0"/>
        <v>29</v>
      </c>
    </row>
    <row r="38" spans="1:5">
      <c r="A38" s="647">
        <f t="shared" si="1"/>
        <v>30</v>
      </c>
      <c r="B38" s="648">
        <v>9124400</v>
      </c>
      <c r="C38" s="649" t="s">
        <v>434</v>
      </c>
      <c r="D38" s="776">
        <v>5.1499999999999997E-2</v>
      </c>
      <c r="E38" s="647">
        <f t="shared" si="0"/>
        <v>30</v>
      </c>
    </row>
    <row r="39" spans="1:5">
      <c r="A39" s="647">
        <f t="shared" si="1"/>
        <v>31</v>
      </c>
      <c r="B39" s="648">
        <v>9124500</v>
      </c>
      <c r="C39" s="649" t="s">
        <v>435</v>
      </c>
      <c r="D39" s="776">
        <v>5.3499999999999997E-3</v>
      </c>
      <c r="E39" s="647">
        <f t="shared" si="0"/>
        <v>31</v>
      </c>
    </row>
    <row r="40" spans="1:5">
      <c r="A40" s="647">
        <f t="shared" si="1"/>
        <v>32</v>
      </c>
      <c r="B40" s="648">
        <v>9124600</v>
      </c>
      <c r="C40" s="649" t="s">
        <v>847</v>
      </c>
      <c r="D40" s="776">
        <v>9.3299999999999994E-2</v>
      </c>
      <c r="E40" s="647">
        <f t="shared" si="0"/>
        <v>32</v>
      </c>
    </row>
    <row r="41" spans="1:5">
      <c r="A41" s="647">
        <f t="shared" si="1"/>
        <v>33</v>
      </c>
      <c r="B41" s="648">
        <v>9124900</v>
      </c>
      <c r="C41" s="649" t="s">
        <v>848</v>
      </c>
      <c r="D41" s="776">
        <v>3.1109999999999999E-2</v>
      </c>
      <c r="E41" s="647">
        <f t="shared" si="0"/>
        <v>33</v>
      </c>
    </row>
    <row r="42" spans="1:5">
      <c r="A42" s="647">
        <f t="shared" si="1"/>
        <v>34</v>
      </c>
      <c r="B42" s="648">
        <v>9131150</v>
      </c>
      <c r="C42" s="649" t="s">
        <v>849</v>
      </c>
      <c r="D42" s="776">
        <v>0.42992000000000002</v>
      </c>
      <c r="E42" s="647">
        <f t="shared" si="0"/>
        <v>34</v>
      </c>
    </row>
    <row r="43" spans="1:5">
      <c r="A43" s="647">
        <f t="shared" si="1"/>
        <v>35</v>
      </c>
      <c r="B43" s="648">
        <v>9131700</v>
      </c>
      <c r="C43" s="649" t="s">
        <v>850</v>
      </c>
      <c r="D43" s="776">
        <v>8.5199999999999998E-3</v>
      </c>
      <c r="E43" s="647">
        <f t="shared" si="0"/>
        <v>35</v>
      </c>
    </row>
    <row r="44" spans="1:5">
      <c r="A44" s="647">
        <f t="shared" si="1"/>
        <v>36</v>
      </c>
      <c r="B44" s="648">
        <v>9131850</v>
      </c>
      <c r="C44" s="649" t="s">
        <v>851</v>
      </c>
      <c r="D44" s="776">
        <v>5.0389999999999997E-2</v>
      </c>
      <c r="E44" s="647">
        <f t="shared" si="0"/>
        <v>36</v>
      </c>
    </row>
    <row r="45" spans="1:5">
      <c r="A45" s="647">
        <f t="shared" si="1"/>
        <v>37</v>
      </c>
      <c r="B45" s="648">
        <v>9131860</v>
      </c>
      <c r="C45" s="649" t="s">
        <v>981</v>
      </c>
      <c r="D45" s="776">
        <v>0.13316</v>
      </c>
      <c r="E45" s="647">
        <f t="shared" si="0"/>
        <v>37</v>
      </c>
    </row>
    <row r="46" spans="1:5">
      <c r="A46" s="647">
        <f t="shared" si="1"/>
        <v>38</v>
      </c>
      <c r="B46" s="648">
        <v>9132150</v>
      </c>
      <c r="C46" s="649" t="s">
        <v>852</v>
      </c>
      <c r="D46" s="776">
        <v>0.34194000000000002</v>
      </c>
      <c r="E46" s="647">
        <f t="shared" si="0"/>
        <v>38</v>
      </c>
    </row>
    <row r="47" spans="1:5">
      <c r="A47" s="647">
        <f t="shared" si="1"/>
        <v>39</v>
      </c>
      <c r="B47" s="648">
        <v>9132470</v>
      </c>
      <c r="C47" s="649" t="s">
        <v>1021</v>
      </c>
      <c r="D47" s="776">
        <v>0.74126000000000003</v>
      </c>
      <c r="E47" s="647">
        <f t="shared" si="0"/>
        <v>39</v>
      </c>
    </row>
    <row r="48" spans="1:5">
      <c r="A48" s="647">
        <f t="shared" si="1"/>
        <v>40</v>
      </c>
      <c r="B48" s="648">
        <v>9132700</v>
      </c>
      <c r="C48" s="649" t="s">
        <v>853</v>
      </c>
      <c r="D48" s="776">
        <v>1.0670000000000001E-2</v>
      </c>
      <c r="E48" s="647">
        <f t="shared" si="0"/>
        <v>40</v>
      </c>
    </row>
    <row r="49" spans="1:5">
      <c r="A49" s="647">
        <f t="shared" si="1"/>
        <v>41</v>
      </c>
      <c r="B49" s="648">
        <v>9132850</v>
      </c>
      <c r="C49" s="649" t="s">
        <v>854</v>
      </c>
      <c r="D49" s="976">
        <v>0.15503999999999998</v>
      </c>
      <c r="E49" s="647">
        <f t="shared" si="0"/>
        <v>41</v>
      </c>
    </row>
    <row r="50" spans="1:5">
      <c r="A50" s="647">
        <f t="shared" si="1"/>
        <v>42</v>
      </c>
      <c r="B50" s="650"/>
      <c r="C50" s="651"/>
      <c r="D50" s="888"/>
      <c r="E50" s="647">
        <f t="shared" si="0"/>
        <v>42</v>
      </c>
    </row>
    <row r="51" spans="1:5" ht="19.5" thickBot="1">
      <c r="A51" s="647">
        <f t="shared" si="1"/>
        <v>43</v>
      </c>
      <c r="B51" s="652" t="s">
        <v>436</v>
      </c>
      <c r="C51" s="653"/>
      <c r="D51" s="654">
        <f>SUM(D9:D49)</f>
        <v>182.56639000000001</v>
      </c>
      <c r="E51" s="647">
        <f t="shared" si="0"/>
        <v>43</v>
      </c>
    </row>
    <row r="52" spans="1:5" ht="17.25" thickTop="1" thickBot="1">
      <c r="A52" s="647">
        <f t="shared" si="1"/>
        <v>44</v>
      </c>
      <c r="B52" s="655"/>
      <c r="C52" s="656"/>
      <c r="D52" s="657"/>
      <c r="E52" s="647">
        <f t="shared" si="0"/>
        <v>44</v>
      </c>
    </row>
    <row r="53" spans="1:5">
      <c r="D53" s="659"/>
    </row>
    <row r="54" spans="1:5">
      <c r="D54" s="659"/>
    </row>
    <row r="55" spans="1:5" ht="18.75">
      <c r="A55" s="660">
        <v>1</v>
      </c>
      <c r="B55" s="661" t="s">
        <v>437</v>
      </c>
      <c r="C55" s="661"/>
    </row>
    <row r="56" spans="1:5" ht="18.75">
      <c r="A56" s="660"/>
      <c r="B56" s="661" t="s">
        <v>438</v>
      </c>
      <c r="C56" s="661"/>
    </row>
    <row r="57" spans="1:5" ht="18.75">
      <c r="A57" s="660">
        <v>2</v>
      </c>
      <c r="B57" s="661" t="s">
        <v>863</v>
      </c>
      <c r="C57" s="661"/>
    </row>
    <row r="59" spans="1:5">
      <c r="C59" s="96"/>
    </row>
    <row r="60" spans="1:5">
      <c r="C60" s="661"/>
    </row>
    <row r="61" spans="1:5">
      <c r="C61" s="661"/>
    </row>
    <row r="62" spans="1:5">
      <c r="C62" s="661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24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9"/>
  <sheetViews>
    <sheetView topLeftCell="A33" zoomScale="75" zoomScaleNormal="75" zoomScalePageLayoutView="90" workbookViewId="0"/>
  </sheetViews>
  <sheetFormatPr defaultColWidth="13.42578125" defaultRowHeight="15.75"/>
  <cols>
    <col min="1" max="1" width="5.42578125" style="191" customWidth="1"/>
    <col min="2" max="2" width="8.5703125" style="1248" customWidth="1"/>
    <col min="3" max="3" width="65.5703125" style="191" customWidth="1"/>
    <col min="4" max="4" width="16.85546875" style="191" customWidth="1"/>
    <col min="5" max="5" width="16.85546875" style="417" customWidth="1"/>
    <col min="6" max="6" width="18.42578125" style="191" bestFit="1" customWidth="1"/>
    <col min="7" max="7" width="49.140625" style="191" customWidth="1"/>
    <col min="8" max="8" width="5.42578125" style="191" customWidth="1"/>
    <col min="9" max="16384" width="13.42578125" style="191"/>
  </cols>
  <sheetData>
    <row r="1" spans="1:11">
      <c r="A1" s="210"/>
    </row>
    <row r="2" spans="1:11" s="210" customFormat="1">
      <c r="B2" s="1317" t="s">
        <v>0</v>
      </c>
      <c r="C2" s="1317"/>
      <c r="D2" s="1317"/>
      <c r="E2" s="1317"/>
      <c r="F2" s="1317"/>
      <c r="G2" s="1317"/>
      <c r="H2" s="471"/>
    </row>
    <row r="3" spans="1:11" s="210" customFormat="1">
      <c r="B3" s="1317" t="s">
        <v>439</v>
      </c>
      <c r="C3" s="1317"/>
      <c r="D3" s="1317"/>
      <c r="E3" s="1317"/>
      <c r="F3" s="1317"/>
      <c r="G3" s="1317"/>
      <c r="H3" s="1249"/>
    </row>
    <row r="4" spans="1:11" s="210" customFormat="1">
      <c r="B4" s="1317" t="str">
        <f>" 12 Months Ending December 31, "&amp;Automation!$B$3</f>
        <v xml:space="preserve"> 12 Months Ending December 31, 2023</v>
      </c>
      <c r="C4" s="1317"/>
      <c r="D4" s="1317"/>
      <c r="E4" s="1317"/>
      <c r="F4" s="1317"/>
      <c r="G4" s="1317"/>
      <c r="H4" s="1249"/>
      <c r="J4"/>
    </row>
    <row r="5" spans="1:11" s="210" customFormat="1">
      <c r="B5" s="1315" t="s">
        <v>3</v>
      </c>
      <c r="C5" s="1315"/>
      <c r="D5" s="1315"/>
      <c r="E5" s="1315"/>
      <c r="F5" s="1315"/>
      <c r="G5" s="1315"/>
      <c r="H5" s="1249"/>
    </row>
    <row r="6" spans="1:11" ht="16.5" thickBot="1">
      <c r="A6" s="1250"/>
      <c r="B6" s="1251"/>
      <c r="C6" s="1252"/>
      <c r="D6" s="1252"/>
      <c r="E6" s="1253"/>
      <c r="F6" s="1252"/>
      <c r="G6" s="1252"/>
      <c r="H6" s="1252"/>
    </row>
    <row r="7" spans="1:11" s="210" customFormat="1">
      <c r="A7" s="191"/>
      <c r="B7" s="1254"/>
      <c r="C7" s="1255"/>
      <c r="D7" s="889" t="s">
        <v>77</v>
      </c>
      <c r="E7" s="1256" t="s">
        <v>78</v>
      </c>
      <c r="F7" s="889" t="s">
        <v>859</v>
      </c>
      <c r="G7" s="1257"/>
      <c r="H7" s="191"/>
    </row>
    <row r="8" spans="1:11" s="210" customFormat="1">
      <c r="A8" s="211" t="s">
        <v>4</v>
      </c>
      <c r="B8" s="1258" t="s">
        <v>375</v>
      </c>
      <c r="D8" s="212" t="s">
        <v>80</v>
      </c>
      <c r="E8" s="212" t="s">
        <v>440</v>
      </c>
      <c r="F8" s="212" t="s">
        <v>80</v>
      </c>
      <c r="G8" s="213"/>
      <c r="H8" s="211" t="s">
        <v>4</v>
      </c>
    </row>
    <row r="9" spans="1:11" s="210" customFormat="1">
      <c r="A9" s="211" t="s">
        <v>5</v>
      </c>
      <c r="B9" s="1259" t="s">
        <v>441</v>
      </c>
      <c r="C9" s="868" t="s">
        <v>259</v>
      </c>
      <c r="D9" s="1260" t="s">
        <v>442</v>
      </c>
      <c r="E9" s="1260" t="s">
        <v>443</v>
      </c>
      <c r="F9" s="1260" t="s">
        <v>444</v>
      </c>
      <c r="G9" s="1261" t="s">
        <v>8</v>
      </c>
      <c r="H9" s="211" t="s">
        <v>5</v>
      </c>
    </row>
    <row r="10" spans="1:11" s="210" customFormat="1">
      <c r="A10" s="211"/>
      <c r="B10" s="1262"/>
      <c r="C10" s="1263" t="s">
        <v>445</v>
      </c>
      <c r="D10" s="1264"/>
      <c r="E10" s="1264"/>
      <c r="F10" s="1264"/>
      <c r="G10" s="1265"/>
      <c r="H10" s="211"/>
      <c r="J10" s="191"/>
      <c r="K10" s="191"/>
    </row>
    <row r="11" spans="1:11" s="210" customFormat="1">
      <c r="A11" s="211">
        <v>1</v>
      </c>
      <c r="B11" s="1235">
        <v>560</v>
      </c>
      <c r="C11" s="191" t="s">
        <v>446</v>
      </c>
      <c r="D11" s="799">
        <v>10109.646000000001</v>
      </c>
      <c r="E11" s="799">
        <f>E51</f>
        <v>115.52</v>
      </c>
      <c r="F11" s="799">
        <f>D11-E11</f>
        <v>9994.1260000000002</v>
      </c>
      <c r="G11" s="1266" t="s">
        <v>901</v>
      </c>
      <c r="H11" s="211">
        <f>A11</f>
        <v>1</v>
      </c>
      <c r="J11" s="342"/>
      <c r="K11" s="191"/>
    </row>
    <row r="12" spans="1:11" s="210" customFormat="1">
      <c r="A12" s="211">
        <f>A11+1</f>
        <v>2</v>
      </c>
      <c r="B12" s="1235">
        <v>561.1</v>
      </c>
      <c r="C12" s="191" t="s">
        <v>447</v>
      </c>
      <c r="D12" s="801">
        <v>565.95600000000002</v>
      </c>
      <c r="E12" s="801">
        <v>0</v>
      </c>
      <c r="F12" s="801">
        <f>D12-E12</f>
        <v>565.95600000000002</v>
      </c>
      <c r="G12" s="1266" t="s">
        <v>902</v>
      </c>
      <c r="H12" s="211">
        <f>H11+1</f>
        <v>2</v>
      </c>
      <c r="J12" s="342"/>
      <c r="K12" s="191"/>
    </row>
    <row r="13" spans="1:11" s="210" customFormat="1">
      <c r="A13" s="211">
        <f t="shared" ref="A13:A76" si="0">A12+1</f>
        <v>3</v>
      </c>
      <c r="B13" s="1235">
        <v>561.20000000000005</v>
      </c>
      <c r="C13" s="191" t="s">
        <v>448</v>
      </c>
      <c r="D13" s="801">
        <v>1921.825</v>
      </c>
      <c r="E13" s="801">
        <v>0</v>
      </c>
      <c r="F13" s="801">
        <f t="shared" ref="F13:F24" si="1">D13-E13</f>
        <v>1921.825</v>
      </c>
      <c r="G13" s="1266" t="s">
        <v>903</v>
      </c>
      <c r="H13" s="211">
        <f t="shared" ref="H13:H76" si="2">H12+1</f>
        <v>3</v>
      </c>
      <c r="J13" s="342"/>
      <c r="K13" s="191"/>
    </row>
    <row r="14" spans="1:11" s="210" customFormat="1">
      <c r="A14" s="211">
        <f t="shared" si="0"/>
        <v>4</v>
      </c>
      <c r="B14" s="1235">
        <v>561.29999999999995</v>
      </c>
      <c r="C14" s="191" t="s">
        <v>449</v>
      </c>
      <c r="D14" s="801">
        <v>274.32499999999999</v>
      </c>
      <c r="E14" s="801">
        <v>0</v>
      </c>
      <c r="F14" s="801">
        <f t="shared" si="1"/>
        <v>274.32499999999999</v>
      </c>
      <c r="G14" s="1266" t="s">
        <v>904</v>
      </c>
      <c r="H14" s="211">
        <f t="shared" si="2"/>
        <v>4</v>
      </c>
      <c r="J14" s="342"/>
      <c r="K14" s="191"/>
    </row>
    <row r="15" spans="1:11" s="210" customFormat="1">
      <c r="A15" s="211">
        <f t="shared" si="0"/>
        <v>5</v>
      </c>
      <c r="B15" s="1235">
        <v>561.4</v>
      </c>
      <c r="C15" s="191" t="s">
        <v>450</v>
      </c>
      <c r="D15" s="801">
        <v>2767.4720000000002</v>
      </c>
      <c r="E15" s="801">
        <f>E52</f>
        <v>2767.4720000000002</v>
      </c>
      <c r="F15" s="801">
        <f t="shared" si="1"/>
        <v>0</v>
      </c>
      <c r="G15" s="1266" t="s">
        <v>905</v>
      </c>
      <c r="H15" s="211">
        <f t="shared" si="2"/>
        <v>5</v>
      </c>
      <c r="J15" s="342"/>
      <c r="K15" s="191"/>
    </row>
    <row r="16" spans="1:11" s="210" customFormat="1">
      <c r="A16" s="211">
        <f t="shared" si="0"/>
        <v>6</v>
      </c>
      <c r="B16" s="1235">
        <v>561.5</v>
      </c>
      <c r="C16" s="191" t="s">
        <v>451</v>
      </c>
      <c r="D16" s="801">
        <v>141.84</v>
      </c>
      <c r="E16" s="801">
        <v>0</v>
      </c>
      <c r="F16" s="801">
        <f t="shared" si="1"/>
        <v>141.84</v>
      </c>
      <c r="G16" s="1266" t="s">
        <v>906</v>
      </c>
      <c r="H16" s="211">
        <f t="shared" si="2"/>
        <v>6</v>
      </c>
      <c r="J16" s="342"/>
      <c r="K16" s="191"/>
    </row>
    <row r="17" spans="1:11" s="210" customFormat="1">
      <c r="A17" s="211">
        <f t="shared" si="0"/>
        <v>7</v>
      </c>
      <c r="B17" s="1235">
        <v>561.6</v>
      </c>
      <c r="C17" s="191" t="s">
        <v>452</v>
      </c>
      <c r="D17" s="801">
        <v>0</v>
      </c>
      <c r="E17" s="801">
        <v>0</v>
      </c>
      <c r="F17" s="801">
        <f t="shared" si="1"/>
        <v>0</v>
      </c>
      <c r="G17" s="1266" t="s">
        <v>907</v>
      </c>
      <c r="H17" s="211">
        <f t="shared" si="2"/>
        <v>7</v>
      </c>
      <c r="J17" s="342"/>
      <c r="K17" s="191"/>
    </row>
    <row r="18" spans="1:11" s="210" customFormat="1">
      <c r="A18" s="211">
        <f t="shared" si="0"/>
        <v>8</v>
      </c>
      <c r="B18" s="1235">
        <v>561.70000000000005</v>
      </c>
      <c r="C18" s="191" t="s">
        <v>453</v>
      </c>
      <c r="D18" s="801">
        <v>0</v>
      </c>
      <c r="E18" s="801">
        <v>0</v>
      </c>
      <c r="F18" s="801">
        <f t="shared" si="1"/>
        <v>0</v>
      </c>
      <c r="G18" s="1267" t="s">
        <v>908</v>
      </c>
      <c r="H18" s="211">
        <f t="shared" si="2"/>
        <v>8</v>
      </c>
      <c r="J18" s="342"/>
      <c r="K18" s="191"/>
    </row>
    <row r="19" spans="1:11" s="210" customFormat="1">
      <c r="A19" s="211">
        <f t="shared" si="0"/>
        <v>9</v>
      </c>
      <c r="B19" s="1235">
        <v>561.79999999999995</v>
      </c>
      <c r="C19" s="191" t="s">
        <v>454</v>
      </c>
      <c r="D19" s="801">
        <v>2508.1060000000002</v>
      </c>
      <c r="E19" s="801">
        <f>E53</f>
        <v>1440.5550000000001</v>
      </c>
      <c r="F19" s="801">
        <f t="shared" si="1"/>
        <v>1067.5510000000002</v>
      </c>
      <c r="G19" s="1267" t="s">
        <v>909</v>
      </c>
      <c r="H19" s="211">
        <f t="shared" si="2"/>
        <v>9</v>
      </c>
      <c r="J19" s="342"/>
      <c r="K19" s="191"/>
    </row>
    <row r="20" spans="1:11" s="210" customFormat="1" ht="18.75">
      <c r="A20" s="211">
        <f t="shared" si="0"/>
        <v>10</v>
      </c>
      <c r="B20" s="1235">
        <v>562</v>
      </c>
      <c r="C20" s="191" t="s">
        <v>455</v>
      </c>
      <c r="D20" s="801">
        <v>12718.573</v>
      </c>
      <c r="E20" s="801">
        <f>E54</f>
        <v>12718.573</v>
      </c>
      <c r="F20" s="801">
        <f t="shared" si="1"/>
        <v>0</v>
      </c>
      <c r="G20" s="1267" t="s">
        <v>910</v>
      </c>
      <c r="H20" s="211">
        <f t="shared" si="2"/>
        <v>10</v>
      </c>
      <c r="I20" s="1268"/>
      <c r="J20" s="342"/>
      <c r="K20" s="191"/>
    </row>
    <row r="21" spans="1:11" s="210" customFormat="1">
      <c r="A21" s="211">
        <f t="shared" si="0"/>
        <v>11</v>
      </c>
      <c r="B21" s="1235">
        <v>563</v>
      </c>
      <c r="C21" s="191" t="s">
        <v>456</v>
      </c>
      <c r="D21" s="801">
        <v>10371.396000000001</v>
      </c>
      <c r="E21" s="801">
        <v>0</v>
      </c>
      <c r="F21" s="801">
        <f t="shared" si="1"/>
        <v>10371.396000000001</v>
      </c>
      <c r="G21" s="1267" t="s">
        <v>911</v>
      </c>
      <c r="H21" s="211">
        <f t="shared" si="2"/>
        <v>11</v>
      </c>
      <c r="I21" s="1269"/>
      <c r="J21" s="342"/>
      <c r="K21" s="191"/>
    </row>
    <row r="22" spans="1:11" s="210" customFormat="1" ht="18.75">
      <c r="A22" s="211">
        <f t="shared" si="0"/>
        <v>12</v>
      </c>
      <c r="B22" s="1235">
        <v>564</v>
      </c>
      <c r="C22" s="191" t="s">
        <v>1028</v>
      </c>
      <c r="D22" s="801">
        <v>11.574</v>
      </c>
      <c r="E22" s="801">
        <f>E55</f>
        <v>11.574</v>
      </c>
      <c r="F22" s="801">
        <f t="shared" si="1"/>
        <v>0</v>
      </c>
      <c r="G22" s="1267" t="s">
        <v>912</v>
      </c>
      <c r="H22" s="211">
        <f t="shared" si="2"/>
        <v>12</v>
      </c>
      <c r="J22" s="342"/>
      <c r="K22" s="191"/>
    </row>
    <row r="23" spans="1:11" s="210" customFormat="1">
      <c r="A23" s="211">
        <f t="shared" si="0"/>
        <v>13</v>
      </c>
      <c r="B23" s="1235">
        <v>565</v>
      </c>
      <c r="C23" s="191" t="s">
        <v>457</v>
      </c>
      <c r="D23" s="801">
        <v>0</v>
      </c>
      <c r="E23" s="801">
        <f>E56</f>
        <v>0</v>
      </c>
      <c r="F23" s="801">
        <f t="shared" si="1"/>
        <v>0</v>
      </c>
      <c r="G23" s="1267" t="s">
        <v>913</v>
      </c>
      <c r="H23" s="211">
        <f t="shared" si="2"/>
        <v>13</v>
      </c>
      <c r="J23" s="342"/>
      <c r="K23" s="191"/>
    </row>
    <row r="24" spans="1:11" s="210" customFormat="1">
      <c r="A24" s="211">
        <f t="shared" si="0"/>
        <v>14</v>
      </c>
      <c r="B24" s="1235">
        <v>566</v>
      </c>
      <c r="C24" s="191" t="s">
        <v>458</v>
      </c>
      <c r="D24" s="801">
        <v>17850.219000000001</v>
      </c>
      <c r="E24" s="801">
        <f>E63</f>
        <v>2881.4660000000003</v>
      </c>
      <c r="F24" s="801">
        <f t="shared" si="1"/>
        <v>14968.753000000001</v>
      </c>
      <c r="G24" s="1267" t="s">
        <v>914</v>
      </c>
      <c r="H24" s="211">
        <f t="shared" si="2"/>
        <v>14</v>
      </c>
      <c r="J24" s="342"/>
      <c r="K24" s="191"/>
    </row>
    <row r="25" spans="1:11" s="210" customFormat="1">
      <c r="A25" s="211">
        <f t="shared" si="0"/>
        <v>15</v>
      </c>
      <c r="B25" s="1235">
        <v>567</v>
      </c>
      <c r="C25" s="191" t="s">
        <v>459</v>
      </c>
      <c r="D25" s="977">
        <v>3938.6669999999999</v>
      </c>
      <c r="E25" s="977">
        <v>0</v>
      </c>
      <c r="F25" s="977">
        <f>D25-E25</f>
        <v>3938.6669999999999</v>
      </c>
      <c r="G25" s="1267" t="s">
        <v>915</v>
      </c>
      <c r="H25" s="211">
        <f t="shared" si="2"/>
        <v>15</v>
      </c>
      <c r="J25" s="342"/>
      <c r="K25" s="191"/>
    </row>
    <row r="26" spans="1:11" s="210" customFormat="1">
      <c r="A26" s="211">
        <f t="shared" si="0"/>
        <v>16</v>
      </c>
      <c r="B26" s="1235"/>
      <c r="C26" s="191"/>
      <c r="D26" s="801"/>
      <c r="E26" s="801"/>
      <c r="F26" s="801"/>
      <c r="G26" s="1266"/>
      <c r="H26" s="211">
        <f t="shared" si="2"/>
        <v>16</v>
      </c>
      <c r="J26" s="191"/>
      <c r="K26" s="191"/>
    </row>
    <row r="27" spans="1:11" s="210" customFormat="1" ht="16.5" thickBot="1">
      <c r="A27" s="211">
        <f t="shared" si="0"/>
        <v>17</v>
      </c>
      <c r="B27" s="1270"/>
      <c r="C27" s="1271" t="s">
        <v>460</v>
      </c>
      <c r="D27" s="215">
        <f>SUM(D11:D25)</f>
        <v>63179.599000000002</v>
      </c>
      <c r="E27" s="215">
        <f>SUM(E11:E25)</f>
        <v>19935.160000000003</v>
      </c>
      <c r="F27" s="215">
        <f>SUM(F11:F25)</f>
        <v>43244.438999999998</v>
      </c>
      <c r="G27" s="1272" t="str">
        <f>"Sum Lines "&amp;A11&amp;" thru "&amp;A25</f>
        <v>Sum Lines 1 thru 15</v>
      </c>
      <c r="H27" s="211">
        <f t="shared" si="2"/>
        <v>17</v>
      </c>
      <c r="J27" s="779"/>
      <c r="K27" s="191"/>
    </row>
    <row r="28" spans="1:11" s="210" customFormat="1">
      <c r="A28" s="211">
        <f t="shared" si="0"/>
        <v>18</v>
      </c>
      <c r="B28" s="1273"/>
      <c r="C28" s="191"/>
      <c r="D28" s="216"/>
      <c r="E28" s="216"/>
      <c r="F28" s="216"/>
      <c r="G28" s="1267"/>
      <c r="H28" s="211">
        <f t="shared" si="2"/>
        <v>18</v>
      </c>
      <c r="J28" s="191"/>
      <c r="K28" s="191"/>
    </row>
    <row r="29" spans="1:11" s="210" customFormat="1">
      <c r="A29" s="211">
        <f t="shared" si="0"/>
        <v>19</v>
      </c>
      <c r="B29" s="1262"/>
      <c r="C29" s="1263" t="s">
        <v>461</v>
      </c>
      <c r="D29" s="216"/>
      <c r="E29" s="216"/>
      <c r="F29" s="216"/>
      <c r="G29" s="1267"/>
      <c r="H29" s="211">
        <f t="shared" si="2"/>
        <v>19</v>
      </c>
      <c r="J29" s="191"/>
      <c r="K29" s="191"/>
    </row>
    <row r="30" spans="1:11" s="210" customFormat="1">
      <c r="A30" s="211">
        <f t="shared" si="0"/>
        <v>20</v>
      </c>
      <c r="B30" s="1235">
        <v>568</v>
      </c>
      <c r="C30" s="191" t="s">
        <v>462</v>
      </c>
      <c r="D30" s="799">
        <v>2904.3609999999999</v>
      </c>
      <c r="E30" s="799">
        <v>0</v>
      </c>
      <c r="F30" s="799">
        <f t="shared" ref="F30:F31" si="3">D30-E30</f>
        <v>2904.3609999999999</v>
      </c>
      <c r="G30" s="1267" t="s">
        <v>916</v>
      </c>
      <c r="H30" s="211">
        <f t="shared" si="2"/>
        <v>20</v>
      </c>
      <c r="J30" s="191"/>
      <c r="K30" s="191"/>
    </row>
    <row r="31" spans="1:11" s="210" customFormat="1">
      <c r="A31" s="211">
        <f t="shared" si="0"/>
        <v>21</v>
      </c>
      <c r="B31" s="1235">
        <v>569</v>
      </c>
      <c r="C31" s="191" t="s">
        <v>463</v>
      </c>
      <c r="D31" s="801">
        <v>547.48299999999995</v>
      </c>
      <c r="E31" s="801">
        <v>0</v>
      </c>
      <c r="F31" s="801">
        <f t="shared" si="3"/>
        <v>547.48299999999995</v>
      </c>
      <c r="G31" s="1267" t="s">
        <v>917</v>
      </c>
      <c r="H31" s="211">
        <f t="shared" si="2"/>
        <v>21</v>
      </c>
      <c r="J31" s="191"/>
      <c r="K31" s="191"/>
    </row>
    <row r="32" spans="1:11" s="210" customFormat="1">
      <c r="A32" s="211">
        <f t="shared" si="0"/>
        <v>22</v>
      </c>
      <c r="B32" s="1235">
        <v>569.1</v>
      </c>
      <c r="C32" s="191" t="s">
        <v>464</v>
      </c>
      <c r="D32" s="801">
        <v>1336.528</v>
      </c>
      <c r="E32" s="801">
        <v>0</v>
      </c>
      <c r="F32" s="801">
        <f>D32-E32</f>
        <v>1336.528</v>
      </c>
      <c r="G32" s="1267" t="s">
        <v>918</v>
      </c>
      <c r="H32" s="211">
        <f t="shared" si="2"/>
        <v>22</v>
      </c>
      <c r="J32" s="191"/>
      <c r="K32" s="191"/>
    </row>
    <row r="33" spans="1:11" s="210" customFormat="1">
      <c r="A33" s="211">
        <f t="shared" si="0"/>
        <v>23</v>
      </c>
      <c r="B33" s="1235">
        <v>569.20000000000005</v>
      </c>
      <c r="C33" s="191" t="s">
        <v>465</v>
      </c>
      <c r="D33" s="801">
        <v>1948.4169999999999</v>
      </c>
      <c r="E33" s="801">
        <v>0</v>
      </c>
      <c r="F33" s="801">
        <f t="shared" ref="F33:F35" si="4">D33-E33</f>
        <v>1948.4169999999999</v>
      </c>
      <c r="G33" s="1267" t="s">
        <v>919</v>
      </c>
      <c r="H33" s="211">
        <f t="shared" si="2"/>
        <v>23</v>
      </c>
      <c r="J33" s="191"/>
      <c r="K33" s="191"/>
    </row>
    <row r="34" spans="1:11" s="210" customFormat="1">
      <c r="A34" s="211">
        <f t="shared" si="0"/>
        <v>24</v>
      </c>
      <c r="B34" s="1235">
        <v>569.29999999999995</v>
      </c>
      <c r="C34" s="191" t="s">
        <v>466</v>
      </c>
      <c r="D34" s="801">
        <v>0</v>
      </c>
      <c r="E34" s="801">
        <v>0</v>
      </c>
      <c r="F34" s="801">
        <f t="shared" si="4"/>
        <v>0</v>
      </c>
      <c r="G34" s="1267" t="s">
        <v>920</v>
      </c>
      <c r="H34" s="211">
        <f t="shared" si="2"/>
        <v>24</v>
      </c>
      <c r="J34" s="191"/>
      <c r="K34" s="191"/>
    </row>
    <row r="35" spans="1:11" s="210" customFormat="1">
      <c r="A35" s="211">
        <f t="shared" si="0"/>
        <v>25</v>
      </c>
      <c r="B35" s="1235">
        <v>569.4</v>
      </c>
      <c r="C35" s="191" t="s">
        <v>467</v>
      </c>
      <c r="D35" s="801">
        <v>131.28399999999999</v>
      </c>
      <c r="E35" s="801">
        <v>0</v>
      </c>
      <c r="F35" s="801">
        <f t="shared" si="4"/>
        <v>131.28399999999999</v>
      </c>
      <c r="G35" s="1267" t="s">
        <v>921</v>
      </c>
      <c r="H35" s="211">
        <f t="shared" si="2"/>
        <v>25</v>
      </c>
      <c r="J35" s="191"/>
      <c r="K35" s="191"/>
    </row>
    <row r="36" spans="1:11" s="210" customFormat="1" ht="18.75">
      <c r="A36" s="211">
        <f t="shared" si="0"/>
        <v>26</v>
      </c>
      <c r="B36" s="1235">
        <v>570</v>
      </c>
      <c r="C36" s="191" t="s">
        <v>976</v>
      </c>
      <c r="D36" s="801">
        <v>18953.580999999998</v>
      </c>
      <c r="E36" s="801">
        <f>E64</f>
        <v>18953.580999999998</v>
      </c>
      <c r="F36" s="801">
        <f>D36-E36</f>
        <v>0</v>
      </c>
      <c r="G36" s="1267" t="s">
        <v>922</v>
      </c>
      <c r="H36" s="211">
        <f t="shared" si="2"/>
        <v>26</v>
      </c>
      <c r="J36" s="191"/>
      <c r="K36" s="191"/>
    </row>
    <row r="37" spans="1:11" s="210" customFormat="1" ht="18.75">
      <c r="A37" s="211">
        <f t="shared" si="0"/>
        <v>27</v>
      </c>
      <c r="B37" s="1235">
        <v>571</v>
      </c>
      <c r="C37" s="191" t="s">
        <v>468</v>
      </c>
      <c r="D37" s="801">
        <v>33837.959000000003</v>
      </c>
      <c r="E37" s="801">
        <f>E65</f>
        <v>33837.959000000003</v>
      </c>
      <c r="F37" s="801">
        <f t="shared" ref="F37:F38" si="5">D37-E37</f>
        <v>0</v>
      </c>
      <c r="G37" s="1267" t="s">
        <v>923</v>
      </c>
      <c r="H37" s="211">
        <f t="shared" si="2"/>
        <v>27</v>
      </c>
      <c r="J37" s="191"/>
      <c r="K37" s="191"/>
    </row>
    <row r="38" spans="1:11" s="210" customFormat="1" ht="18.75">
      <c r="A38" s="211">
        <f t="shared" si="0"/>
        <v>28</v>
      </c>
      <c r="B38" s="1235">
        <v>572</v>
      </c>
      <c r="C38" s="191" t="s">
        <v>469</v>
      </c>
      <c r="D38" s="801">
        <v>1591.7819999999999</v>
      </c>
      <c r="E38" s="801">
        <f>E66</f>
        <v>1591.7819999999999</v>
      </c>
      <c r="F38" s="801">
        <f t="shared" si="5"/>
        <v>0</v>
      </c>
      <c r="G38" s="1266" t="s">
        <v>924</v>
      </c>
      <c r="H38" s="211">
        <f t="shared" si="2"/>
        <v>28</v>
      </c>
      <c r="J38" s="191"/>
      <c r="K38" s="191"/>
    </row>
    <row r="39" spans="1:11" s="210" customFormat="1">
      <c r="A39" s="211">
        <f t="shared" si="0"/>
        <v>29</v>
      </c>
      <c r="B39" s="1235">
        <v>573</v>
      </c>
      <c r="C39" s="191" t="s">
        <v>470</v>
      </c>
      <c r="D39" s="977">
        <v>36.237000000000002</v>
      </c>
      <c r="E39" s="977">
        <v>0</v>
      </c>
      <c r="F39" s="977">
        <f>D39-E39</f>
        <v>36.237000000000002</v>
      </c>
      <c r="G39" s="1266" t="s">
        <v>925</v>
      </c>
      <c r="H39" s="211">
        <f t="shared" si="2"/>
        <v>29</v>
      </c>
      <c r="J39" s="191"/>
      <c r="K39" s="191"/>
    </row>
    <row r="40" spans="1:11" s="210" customFormat="1">
      <c r="A40" s="211">
        <f t="shared" si="0"/>
        <v>30</v>
      </c>
      <c r="B40" s="1235"/>
      <c r="C40" s="191"/>
      <c r="D40" s="978"/>
      <c r="E40" s="801"/>
      <c r="F40" s="978"/>
      <c r="G40" s="1266"/>
      <c r="H40" s="211">
        <f t="shared" si="2"/>
        <v>30</v>
      </c>
      <c r="J40" s="191"/>
      <c r="K40" s="191"/>
    </row>
    <row r="41" spans="1:11" s="210" customFormat="1">
      <c r="A41" s="211">
        <f t="shared" si="0"/>
        <v>31</v>
      </c>
      <c r="B41" s="1273"/>
      <c r="C41" s="1274" t="s">
        <v>471</v>
      </c>
      <c r="D41" s="799">
        <f>SUM(D30:D39)</f>
        <v>61287.631999999998</v>
      </c>
      <c r="E41" s="799">
        <f>SUM(E30:E39)</f>
        <v>54383.322</v>
      </c>
      <c r="F41" s="799">
        <f>SUM(F30:F39)</f>
        <v>6904.31</v>
      </c>
      <c r="G41" s="1266" t="str">
        <f>"Sum Lines "&amp;A30&amp;" thru "&amp;A39</f>
        <v>Sum Lines 20 thru 29</v>
      </c>
      <c r="H41" s="211">
        <f t="shared" si="2"/>
        <v>31</v>
      </c>
      <c r="J41" s="191"/>
      <c r="K41" s="191"/>
    </row>
    <row r="42" spans="1:11" s="210" customFormat="1">
      <c r="A42" s="211">
        <f t="shared" si="0"/>
        <v>32</v>
      </c>
      <c r="B42" s="1273"/>
      <c r="C42" s="191"/>
      <c r="D42" s="979"/>
      <c r="E42" s="979"/>
      <c r="F42" s="979"/>
      <c r="G42" s="1266"/>
      <c r="H42" s="211">
        <f t="shared" si="2"/>
        <v>32</v>
      </c>
      <c r="J42" s="191"/>
      <c r="K42" s="191"/>
    </row>
    <row r="43" spans="1:11" s="210" customFormat="1" ht="16.5" thickBot="1">
      <c r="A43" s="211">
        <f t="shared" si="0"/>
        <v>33</v>
      </c>
      <c r="B43" s="1258"/>
      <c r="C43" s="210" t="s">
        <v>472</v>
      </c>
      <c r="D43" s="218">
        <f>D27+D41</f>
        <v>124467.231</v>
      </c>
      <c r="E43" s="218">
        <f>+E27+E41</f>
        <v>74318.482000000004</v>
      </c>
      <c r="F43" s="218">
        <f>+F27+F41</f>
        <v>50148.748999999996</v>
      </c>
      <c r="G43" s="1266" t="str">
        <f>"Line "&amp;A27&amp;" + Line "&amp;A41</f>
        <v>Line 17 + Line 31</v>
      </c>
      <c r="H43" s="211">
        <f t="shared" si="2"/>
        <v>33</v>
      </c>
      <c r="J43" s="191"/>
      <c r="K43" s="191"/>
    </row>
    <row r="44" spans="1:11" s="210" customFormat="1" ht="16.5" thickTop="1">
      <c r="A44" s="211">
        <f t="shared" si="0"/>
        <v>34</v>
      </c>
      <c r="B44" s="1258"/>
      <c r="D44" s="222"/>
      <c r="E44" s="222"/>
      <c r="F44" s="222"/>
      <c r="G44" s="1266"/>
      <c r="H44" s="211">
        <f t="shared" si="2"/>
        <v>34</v>
      </c>
      <c r="J44" s="191"/>
      <c r="K44" s="191"/>
    </row>
    <row r="45" spans="1:11" s="210" customFormat="1" ht="18.75">
      <c r="A45" s="211">
        <f t="shared" si="0"/>
        <v>35</v>
      </c>
      <c r="B45" s="1235">
        <v>413</v>
      </c>
      <c r="C45" s="191" t="s">
        <v>473</v>
      </c>
      <c r="D45" s="977">
        <v>802.61976000000004</v>
      </c>
      <c r="E45" s="977">
        <v>0</v>
      </c>
      <c r="F45" s="977">
        <f>D45-E45</f>
        <v>802.61976000000004</v>
      </c>
      <c r="G45" s="248"/>
      <c r="H45" s="211">
        <f t="shared" si="2"/>
        <v>35</v>
      </c>
      <c r="J45" s="342"/>
      <c r="K45" s="191"/>
    </row>
    <row r="46" spans="1:11" s="210" customFormat="1">
      <c r="A46" s="211">
        <f t="shared" si="0"/>
        <v>36</v>
      </c>
      <c r="B46" s="1258"/>
      <c r="D46" s="222"/>
      <c r="E46" s="222"/>
      <c r="F46" s="222"/>
      <c r="G46" s="1266"/>
      <c r="H46" s="211">
        <f t="shared" si="2"/>
        <v>36</v>
      </c>
      <c r="J46" s="191"/>
      <c r="K46" s="191"/>
    </row>
    <row r="47" spans="1:11" s="210" customFormat="1" ht="16.5" thickBot="1">
      <c r="A47" s="211">
        <f t="shared" si="0"/>
        <v>37</v>
      </c>
      <c r="B47" s="1258"/>
      <c r="C47" s="210" t="s">
        <v>474</v>
      </c>
      <c r="D47" s="218">
        <f>D43+D45</f>
        <v>125269.85076</v>
      </c>
      <c r="E47" s="218">
        <f>E43+E45</f>
        <v>74318.482000000004</v>
      </c>
      <c r="F47" s="218">
        <f>F43+F45</f>
        <v>50951.368759999998</v>
      </c>
      <c r="G47" s="1266" t="str">
        <f>"Line "&amp;A43&amp;" + Line "&amp;A45</f>
        <v>Line 33 + Line 35</v>
      </c>
      <c r="H47" s="211">
        <f t="shared" si="2"/>
        <v>37</v>
      </c>
      <c r="J47" s="191"/>
      <c r="K47" s="191"/>
    </row>
    <row r="48" spans="1:11" ht="17.25" thickTop="1" thickBot="1">
      <c r="A48" s="211">
        <f t="shared" si="0"/>
        <v>38</v>
      </c>
      <c r="B48" s="1275"/>
      <c r="C48" s="870"/>
      <c r="D48" s="1276"/>
      <c r="E48" s="219"/>
      <c r="F48" s="1276"/>
      <c r="G48" s="220"/>
      <c r="H48" s="211">
        <f t="shared" si="2"/>
        <v>38</v>
      </c>
    </row>
    <row r="49" spans="1:10">
      <c r="A49" s="211">
        <f t="shared" si="0"/>
        <v>39</v>
      </c>
      <c r="B49" s="1277"/>
      <c r="D49" s="1278"/>
      <c r="E49" s="217"/>
      <c r="F49" s="1278"/>
      <c r="G49" s="221"/>
      <c r="H49" s="211">
        <f t="shared" si="2"/>
        <v>39</v>
      </c>
    </row>
    <row r="50" spans="1:10" s="3" customFormat="1">
      <c r="A50" s="211">
        <f t="shared" si="0"/>
        <v>40</v>
      </c>
      <c r="B50" s="1279" t="s">
        <v>475</v>
      </c>
      <c r="D50" s="10"/>
      <c r="E50" s="9"/>
      <c r="F50" s="10"/>
      <c r="G50" s="1280"/>
      <c r="H50" s="211">
        <f t="shared" si="2"/>
        <v>40</v>
      </c>
    </row>
    <row r="51" spans="1:10" s="3" customFormat="1">
      <c r="A51" s="211">
        <f t="shared" si="0"/>
        <v>41</v>
      </c>
      <c r="B51" s="1277" t="s">
        <v>476</v>
      </c>
      <c r="C51" s="191" t="s">
        <v>477</v>
      </c>
      <c r="D51" s="1278"/>
      <c r="E51" s="779">
        <v>115.52</v>
      </c>
      <c r="F51" s="10"/>
      <c r="G51" s="1280"/>
      <c r="H51" s="211">
        <f t="shared" si="2"/>
        <v>41</v>
      </c>
      <c r="J51" s="1186"/>
    </row>
    <row r="52" spans="1:10" s="3" customFormat="1">
      <c r="A52" s="211">
        <f t="shared" si="0"/>
        <v>42</v>
      </c>
      <c r="B52" s="1277" t="s">
        <v>890</v>
      </c>
      <c r="C52" s="191" t="s">
        <v>478</v>
      </c>
      <c r="D52" s="1278"/>
      <c r="E52" s="392">
        <v>2767.4720000000002</v>
      </c>
      <c r="F52" s="10"/>
      <c r="G52" s="1280"/>
      <c r="H52" s="211">
        <f t="shared" si="2"/>
        <v>42</v>
      </c>
      <c r="J52" s="701"/>
    </row>
    <row r="53" spans="1:10" s="3" customFormat="1">
      <c r="A53" s="211">
        <f t="shared" si="0"/>
        <v>43</v>
      </c>
      <c r="B53" s="1277">
        <v>561.79999999999995</v>
      </c>
      <c r="C53" s="191" t="s">
        <v>479</v>
      </c>
      <c r="D53" s="1278"/>
      <c r="E53" s="392">
        <v>1440.5550000000001</v>
      </c>
      <c r="F53" s="10"/>
      <c r="G53" s="1280"/>
      <c r="H53" s="211">
        <f t="shared" si="2"/>
        <v>43</v>
      </c>
    </row>
    <row r="54" spans="1:10" s="3" customFormat="1" ht="18.75">
      <c r="A54" s="211">
        <f t="shared" si="0"/>
        <v>44</v>
      </c>
      <c r="B54" s="1277">
        <v>562</v>
      </c>
      <c r="C54" s="191" t="s">
        <v>455</v>
      </c>
      <c r="D54" s="1278"/>
      <c r="E54" s="392">
        <f>D20</f>
        <v>12718.573</v>
      </c>
      <c r="F54" s="10"/>
      <c r="G54" s="1280"/>
      <c r="H54" s="211">
        <f t="shared" si="2"/>
        <v>44</v>
      </c>
      <c r="J54" s="701"/>
    </row>
    <row r="55" spans="1:10" s="3" customFormat="1" ht="18.75">
      <c r="A55" s="211">
        <f t="shared" si="0"/>
        <v>45</v>
      </c>
      <c r="B55" s="1277">
        <v>564</v>
      </c>
      <c r="C55" s="191" t="s">
        <v>1027</v>
      </c>
      <c r="D55" s="1278"/>
      <c r="E55" s="392">
        <f>D22</f>
        <v>11.574</v>
      </c>
      <c r="F55" s="10"/>
      <c r="G55" s="1280"/>
      <c r="H55" s="211">
        <f t="shared" si="2"/>
        <v>45</v>
      </c>
    </row>
    <row r="56" spans="1:10" s="3" customFormat="1">
      <c r="A56" s="211">
        <f t="shared" si="0"/>
        <v>46</v>
      </c>
      <c r="B56" s="1277">
        <v>565</v>
      </c>
      <c r="C56" s="191" t="s">
        <v>480</v>
      </c>
      <c r="D56" s="1278"/>
      <c r="E56" s="392">
        <v>0</v>
      </c>
      <c r="F56" s="10"/>
      <c r="G56" s="1280"/>
      <c r="H56" s="211">
        <f t="shared" si="2"/>
        <v>46</v>
      </c>
    </row>
    <row r="57" spans="1:10" s="3" customFormat="1">
      <c r="A57" s="211">
        <f t="shared" si="0"/>
        <v>47</v>
      </c>
      <c r="B57" s="1277" t="s">
        <v>891</v>
      </c>
      <c r="C57" s="3" t="s">
        <v>995</v>
      </c>
      <c r="E57" s="392"/>
      <c r="F57" s="10"/>
      <c r="G57" s="1280"/>
      <c r="H57" s="211">
        <f t="shared" si="2"/>
        <v>47</v>
      </c>
    </row>
    <row r="58" spans="1:10" s="3" customFormat="1">
      <c r="A58" s="211">
        <f t="shared" si="0"/>
        <v>48</v>
      </c>
      <c r="B58" s="1277"/>
      <c r="C58" s="191" t="s">
        <v>996</v>
      </c>
      <c r="D58" s="779">
        <v>0</v>
      </c>
      <c r="E58" s="392"/>
      <c r="F58" s="10"/>
      <c r="G58" s="1280"/>
      <c r="H58" s="211">
        <f t="shared" si="2"/>
        <v>48</v>
      </c>
    </row>
    <row r="59" spans="1:10" s="3" customFormat="1">
      <c r="A59" s="211">
        <f t="shared" si="0"/>
        <v>49</v>
      </c>
      <c r="B59" s="1277"/>
      <c r="C59" s="191" t="s">
        <v>997</v>
      </c>
      <c r="D59" s="392">
        <v>5.7439999999999998</v>
      </c>
      <c r="E59" s="392"/>
      <c r="F59" s="10"/>
      <c r="G59" s="1280"/>
      <c r="H59" s="211">
        <f t="shared" si="2"/>
        <v>49</v>
      </c>
    </row>
    <row r="60" spans="1:10" s="3" customFormat="1">
      <c r="A60" s="211">
        <f t="shared" si="0"/>
        <v>50</v>
      </c>
      <c r="B60" s="1277"/>
      <c r="C60" s="191" t="s">
        <v>998</v>
      </c>
      <c r="D60" s="392">
        <v>850.52300000000002</v>
      </c>
      <c r="E60" s="392"/>
      <c r="F60" s="10"/>
      <c r="G60" s="1280"/>
      <c r="H60" s="211">
        <f t="shared" si="2"/>
        <v>50</v>
      </c>
    </row>
    <row r="61" spans="1:10" s="3" customFormat="1">
      <c r="A61" s="211">
        <f t="shared" si="0"/>
        <v>51</v>
      </c>
      <c r="B61" s="1277"/>
      <c r="C61" s="191" t="s">
        <v>999</v>
      </c>
      <c r="D61" s="392">
        <v>249.04400000000001</v>
      </c>
      <c r="E61" s="392"/>
      <c r="F61" s="10"/>
      <c r="G61" s="1280"/>
      <c r="H61" s="211">
        <f t="shared" si="2"/>
        <v>51</v>
      </c>
    </row>
    <row r="62" spans="1:10" s="3" customFormat="1">
      <c r="A62" s="211">
        <f t="shared" si="0"/>
        <v>52</v>
      </c>
      <c r="B62" s="1277"/>
      <c r="C62" s="191" t="s">
        <v>1000</v>
      </c>
      <c r="D62" s="392">
        <v>609.37900000000002</v>
      </c>
      <c r="F62" s="10"/>
      <c r="G62" s="1280"/>
      <c r="H62" s="211">
        <f t="shared" si="2"/>
        <v>52</v>
      </c>
    </row>
    <row r="63" spans="1:10" s="3" customFormat="1" ht="18.75">
      <c r="A63" s="211">
        <f t="shared" si="0"/>
        <v>53</v>
      </c>
      <c r="B63" s="1277"/>
      <c r="C63" s="191" t="s">
        <v>1033</v>
      </c>
      <c r="D63" s="1292">
        <v>1166.7760000000001</v>
      </c>
      <c r="E63" s="1281">
        <f>SUM(D58:D63)</f>
        <v>2881.4660000000003</v>
      </c>
      <c r="F63" s="10"/>
      <c r="G63" s="1280"/>
      <c r="H63" s="211">
        <f t="shared" si="2"/>
        <v>53</v>
      </c>
    </row>
    <row r="64" spans="1:10" s="3" customFormat="1" ht="18.75">
      <c r="A64" s="211">
        <f t="shared" si="0"/>
        <v>54</v>
      </c>
      <c r="B64" s="223">
        <v>570</v>
      </c>
      <c r="C64" s="1282" t="s">
        <v>893</v>
      </c>
      <c r="D64" s="392"/>
      <c r="E64" s="1281">
        <f>D36</f>
        <v>18953.580999999998</v>
      </c>
      <c r="F64" s="10"/>
      <c r="G64" s="1280"/>
      <c r="H64" s="211">
        <f t="shared" si="2"/>
        <v>54</v>
      </c>
    </row>
    <row r="65" spans="1:10" s="3" customFormat="1" ht="18.75">
      <c r="A65" s="211">
        <f t="shared" si="0"/>
        <v>55</v>
      </c>
      <c r="B65" s="223">
        <v>571</v>
      </c>
      <c r="C65" s="1282" t="s">
        <v>468</v>
      </c>
      <c r="D65" s="392"/>
      <c r="E65" s="1281">
        <f>D37</f>
        <v>33837.959000000003</v>
      </c>
      <c r="F65" s="10"/>
      <c r="G65" s="1280"/>
      <c r="H65" s="211">
        <f t="shared" si="2"/>
        <v>55</v>
      </c>
    </row>
    <row r="66" spans="1:10" s="3" customFormat="1" ht="18.75">
      <c r="A66" s="211">
        <f t="shared" si="0"/>
        <v>56</v>
      </c>
      <c r="B66" s="223">
        <v>572</v>
      </c>
      <c r="C66" s="1283" t="s">
        <v>469</v>
      </c>
      <c r="D66" s="392"/>
      <c r="E66" s="1281">
        <f>D38</f>
        <v>1591.7819999999999</v>
      </c>
      <c r="F66" s="10"/>
      <c r="G66" s="1280"/>
      <c r="H66" s="211">
        <f t="shared" si="2"/>
        <v>56</v>
      </c>
    </row>
    <row r="67" spans="1:10" s="3" customFormat="1">
      <c r="A67" s="211">
        <f t="shared" si="0"/>
        <v>57</v>
      </c>
      <c r="B67" s="1284"/>
      <c r="D67" s="10"/>
      <c r="E67" s="1285"/>
      <c r="F67" s="10"/>
      <c r="G67" s="1280"/>
      <c r="H67" s="211">
        <f t="shared" si="2"/>
        <v>57</v>
      </c>
    </row>
    <row r="68" spans="1:10" s="3" customFormat="1" ht="16.5" thickBot="1">
      <c r="A68" s="211">
        <f t="shared" si="0"/>
        <v>58</v>
      </c>
      <c r="B68" s="1286"/>
      <c r="C68" s="1287" t="s">
        <v>481</v>
      </c>
      <c r="D68" s="10"/>
      <c r="E68" s="265">
        <f>SUM(E51:E66)</f>
        <v>74318.482000000018</v>
      </c>
      <c r="F68" s="10"/>
      <c r="G68" s="1280"/>
      <c r="H68" s="211">
        <f t="shared" si="2"/>
        <v>58</v>
      </c>
    </row>
    <row r="69" spans="1:10" s="3" customFormat="1" ht="16.5" thickTop="1">
      <c r="A69" s="211">
        <f t="shared" si="0"/>
        <v>59</v>
      </c>
      <c r="B69" s="1286"/>
      <c r="C69" s="1282"/>
      <c r="D69" s="10"/>
      <c r="E69" s="94"/>
      <c r="F69" s="10"/>
      <c r="G69" s="1280"/>
      <c r="H69" s="211">
        <f t="shared" si="2"/>
        <v>59</v>
      </c>
    </row>
    <row r="70" spans="1:10" s="3" customFormat="1" ht="18.75">
      <c r="A70" s="211">
        <f t="shared" si="0"/>
        <v>60</v>
      </c>
      <c r="B70" s="1288">
        <v>1</v>
      </c>
      <c r="C70" s="1282" t="s">
        <v>482</v>
      </c>
      <c r="D70" s="10"/>
      <c r="E70" s="8"/>
      <c r="F70" s="10"/>
      <c r="G70" s="1280"/>
      <c r="H70" s="211">
        <f t="shared" si="2"/>
        <v>60</v>
      </c>
      <c r="J70" s="701"/>
    </row>
    <row r="71" spans="1:10" s="3" customFormat="1" ht="18.75">
      <c r="A71" s="211">
        <f t="shared" si="0"/>
        <v>61</v>
      </c>
      <c r="B71" s="1288"/>
      <c r="C71" s="1282" t="s">
        <v>483</v>
      </c>
      <c r="D71" s="10"/>
      <c r="E71" s="8"/>
      <c r="F71" s="10"/>
      <c r="G71" s="1280"/>
      <c r="H71" s="211">
        <f t="shared" si="2"/>
        <v>61</v>
      </c>
      <c r="J71" s="701"/>
    </row>
    <row r="72" spans="1:10" s="3" customFormat="1" ht="18.75">
      <c r="A72" s="211">
        <f t="shared" si="0"/>
        <v>62</v>
      </c>
      <c r="B72" s="1288">
        <v>2</v>
      </c>
      <c r="C72" s="1282" t="s">
        <v>484</v>
      </c>
      <c r="E72" s="8"/>
      <c r="G72" s="1280"/>
      <c r="H72" s="211">
        <f t="shared" si="2"/>
        <v>62</v>
      </c>
    </row>
    <row r="73" spans="1:10" s="3" customFormat="1" ht="18.75">
      <c r="A73" s="211">
        <f t="shared" si="0"/>
        <v>63</v>
      </c>
      <c r="B73" s="1288">
        <v>3</v>
      </c>
      <c r="C73" s="1282" t="str">
        <f>"This amount represents the Direct Maintenance and Non-Direct O&amp;M expenses billed to Citizens in "&amp;Automation!B3&amp;", which is added back to derive Total Adjusted Electric"</f>
        <v>This amount represents the Direct Maintenance and Non-Direct O&amp;M expenses billed to Citizens in 2023, which is added back to derive Total Adjusted Electric</v>
      </c>
      <c r="E73" s="8"/>
      <c r="G73" s="1280"/>
      <c r="H73" s="211">
        <f t="shared" si="2"/>
        <v>63</v>
      </c>
    </row>
    <row r="74" spans="1:10" s="3" customFormat="1" ht="18.75">
      <c r="A74" s="211">
        <f t="shared" si="0"/>
        <v>64</v>
      </c>
      <c r="B74" s="1288"/>
      <c r="C74" s="1282" t="s">
        <v>485</v>
      </c>
      <c r="E74" s="8"/>
      <c r="G74" s="1280"/>
      <c r="H74" s="211">
        <f t="shared" si="2"/>
        <v>64</v>
      </c>
    </row>
    <row r="75" spans="1:10" s="3" customFormat="1" ht="18.75">
      <c r="A75" s="211">
        <f t="shared" si="0"/>
        <v>65</v>
      </c>
      <c r="B75" s="1288">
        <v>4</v>
      </c>
      <c r="C75" s="1282" t="s">
        <v>1044</v>
      </c>
      <c r="E75" s="8"/>
      <c r="G75" s="1280"/>
      <c r="H75" s="211">
        <f t="shared" si="2"/>
        <v>65</v>
      </c>
    </row>
    <row r="76" spans="1:10" ht="16.5" thickBot="1">
      <c r="A76" s="211">
        <f t="shared" si="0"/>
        <v>66</v>
      </c>
      <c r="B76" s="1289"/>
      <c r="C76" s="870"/>
      <c r="D76" s="870"/>
      <c r="E76" s="1290"/>
      <c r="F76" s="870"/>
      <c r="G76" s="220"/>
      <c r="H76" s="211">
        <f t="shared" si="2"/>
        <v>66</v>
      </c>
    </row>
    <row r="77" spans="1:10">
      <c r="A77" s="211"/>
      <c r="B77" s="1291"/>
    </row>
    <row r="78" spans="1:10" ht="18.75">
      <c r="A78" s="211"/>
      <c r="B78" s="121"/>
      <c r="C78" s="3"/>
      <c r="D78" s="62"/>
      <c r="E78" s="62"/>
      <c r="F78" s="62"/>
    </row>
    <row r="79" spans="1:10" ht="18.75">
      <c r="A79" s="211"/>
      <c r="B79" s="121"/>
      <c r="C79" s="16"/>
      <c r="D79" s="62"/>
      <c r="E79" s="62"/>
      <c r="F79" s="62"/>
    </row>
    <row r="80" spans="1:10" ht="18.75">
      <c r="A80" s="211"/>
      <c r="B80" s="121"/>
      <c r="C80" s="16"/>
      <c r="D80" s="62"/>
      <c r="E80" s="62"/>
      <c r="F80" s="62"/>
    </row>
    <row r="81" spans="1:5">
      <c r="A81" s="211"/>
      <c r="B81" s="1291"/>
    </row>
    <row r="82" spans="1:5">
      <c r="A82" s="211"/>
      <c r="B82" s="1291"/>
    </row>
    <row r="83" spans="1:5">
      <c r="A83" s="211"/>
      <c r="B83" s="1291"/>
    </row>
    <row r="84" spans="1:5">
      <c r="A84" s="211"/>
      <c r="B84" s="1291"/>
    </row>
    <row r="85" spans="1:5">
      <c r="A85" s="211"/>
      <c r="B85" s="1291"/>
    </row>
    <row r="86" spans="1:5">
      <c r="A86" s="211"/>
      <c r="B86" s="1291"/>
    </row>
    <row r="87" spans="1:5">
      <c r="A87" s="211"/>
      <c r="B87" s="1291"/>
    </row>
    <row r="88" spans="1:5">
      <c r="A88" s="211"/>
      <c r="B88" s="1291"/>
    </row>
    <row r="89" spans="1:5">
      <c r="A89" s="211"/>
      <c r="B89" s="1291"/>
    </row>
    <row r="90" spans="1:5">
      <c r="A90" s="211"/>
      <c r="B90" s="1291"/>
      <c r="E90" s="191"/>
    </row>
    <row r="91" spans="1:5">
      <c r="A91" s="211"/>
      <c r="B91" s="1291"/>
      <c r="E91" s="191"/>
    </row>
    <row r="92" spans="1:5">
      <c r="A92" s="211"/>
      <c r="B92" s="1291"/>
      <c r="E92" s="191"/>
    </row>
    <row r="93" spans="1:5">
      <c r="A93" s="211"/>
      <c r="B93" s="1291"/>
      <c r="E93" s="191"/>
    </row>
    <row r="94" spans="1:5">
      <c r="A94" s="211"/>
      <c r="B94" s="1291"/>
      <c r="E94" s="191"/>
    </row>
    <row r="95" spans="1:5">
      <c r="A95" s="211"/>
      <c r="B95" s="1291"/>
      <c r="E95" s="191"/>
    </row>
    <row r="96" spans="1:5">
      <c r="A96" s="211"/>
      <c r="B96" s="1291"/>
      <c r="E96" s="191"/>
    </row>
    <row r="97" spans="1:5">
      <c r="A97" s="211"/>
      <c r="B97" s="1291"/>
      <c r="E97" s="191"/>
    </row>
    <row r="98" spans="1:5">
      <c r="A98" s="211"/>
      <c r="B98" s="1291"/>
      <c r="E98" s="191"/>
    </row>
    <row r="99" spans="1:5">
      <c r="A99" s="211"/>
      <c r="B99" s="1291"/>
      <c r="E99" s="191"/>
    </row>
    <row r="100" spans="1:5">
      <c r="A100" s="211"/>
      <c r="B100" s="1291"/>
      <c r="E100" s="191"/>
    </row>
    <row r="101" spans="1:5">
      <c r="A101" s="211"/>
      <c r="B101" s="1291"/>
      <c r="E101" s="191"/>
    </row>
    <row r="102" spans="1:5">
      <c r="A102" s="211"/>
      <c r="B102" s="1291"/>
      <c r="E102" s="191"/>
    </row>
    <row r="103" spans="1:5">
      <c r="A103" s="211"/>
      <c r="B103" s="1291"/>
      <c r="E103" s="191"/>
    </row>
    <row r="104" spans="1:5">
      <c r="B104" s="1291"/>
      <c r="E104" s="191"/>
    </row>
    <row r="105" spans="1:5">
      <c r="B105" s="1291"/>
      <c r="E105" s="191"/>
    </row>
    <row r="106" spans="1:5">
      <c r="B106" s="1291"/>
      <c r="E106" s="191"/>
    </row>
    <row r="107" spans="1:5">
      <c r="B107" s="1291"/>
      <c r="E107" s="191"/>
    </row>
    <row r="108" spans="1:5">
      <c r="B108" s="1291"/>
      <c r="E108" s="191"/>
    </row>
    <row r="109" spans="1:5">
      <c r="B109" s="1291"/>
      <c r="E109" s="191"/>
    </row>
    <row r="110" spans="1:5">
      <c r="B110" s="1291"/>
      <c r="E110" s="191"/>
    </row>
    <row r="111" spans="1:5">
      <c r="B111" s="1291"/>
      <c r="E111" s="191"/>
    </row>
    <row r="112" spans="1:5">
      <c r="B112" s="1291"/>
      <c r="E112" s="191"/>
    </row>
    <row r="113" spans="2:5">
      <c r="B113" s="1291"/>
      <c r="E113" s="191"/>
    </row>
    <row r="114" spans="2:5">
      <c r="B114" s="1291"/>
      <c r="E114" s="191"/>
    </row>
    <row r="115" spans="2:5">
      <c r="B115" s="1291"/>
      <c r="E115" s="191"/>
    </row>
    <row r="116" spans="2:5">
      <c r="B116" s="1291"/>
      <c r="E116" s="191"/>
    </row>
    <row r="117" spans="2:5">
      <c r="B117" s="1291"/>
      <c r="E117" s="191"/>
    </row>
    <row r="118" spans="2:5">
      <c r="B118" s="1291"/>
      <c r="E118" s="191"/>
    </row>
    <row r="119" spans="2:5">
      <c r="B119" s="1291"/>
      <c r="E119" s="191"/>
    </row>
    <row r="120" spans="2:5">
      <c r="B120" s="1291"/>
      <c r="E120" s="191"/>
    </row>
    <row r="121" spans="2:5">
      <c r="B121" s="1291"/>
      <c r="E121" s="191"/>
    </row>
    <row r="122" spans="2:5">
      <c r="B122" s="1291"/>
      <c r="E122" s="191"/>
    </row>
    <row r="123" spans="2:5">
      <c r="B123" s="1291"/>
      <c r="E123" s="191"/>
    </row>
    <row r="124" spans="2:5">
      <c r="B124" s="1291"/>
      <c r="E124" s="191"/>
    </row>
    <row r="125" spans="2:5">
      <c r="B125" s="1291"/>
      <c r="E125" s="191"/>
    </row>
    <row r="126" spans="2:5">
      <c r="B126" s="1291"/>
      <c r="E126" s="191"/>
    </row>
    <row r="127" spans="2:5">
      <c r="B127" s="1291"/>
      <c r="E127" s="191"/>
    </row>
    <row r="128" spans="2:5">
      <c r="B128" s="1291"/>
      <c r="E128" s="191"/>
    </row>
    <row r="129" spans="2:5">
      <c r="B129" s="1291"/>
      <c r="E129" s="191"/>
    </row>
    <row r="130" spans="2:5">
      <c r="B130" s="1291"/>
      <c r="E130" s="191"/>
    </row>
    <row r="131" spans="2:5">
      <c r="B131" s="1291"/>
      <c r="E131" s="191"/>
    </row>
    <row r="132" spans="2:5">
      <c r="B132" s="1291"/>
      <c r="E132" s="191"/>
    </row>
    <row r="133" spans="2:5">
      <c r="B133" s="1291"/>
      <c r="E133" s="191"/>
    </row>
    <row r="134" spans="2:5">
      <c r="B134" s="1291"/>
      <c r="E134" s="191"/>
    </row>
    <row r="135" spans="2:5">
      <c r="B135" s="1291"/>
      <c r="E135" s="191"/>
    </row>
    <row r="136" spans="2:5">
      <c r="B136" s="1291"/>
      <c r="E136" s="191"/>
    </row>
    <row r="137" spans="2:5">
      <c r="B137" s="1291"/>
      <c r="E137" s="191"/>
    </row>
    <row r="138" spans="2:5">
      <c r="B138" s="1291"/>
      <c r="E138" s="191"/>
    </row>
    <row r="139" spans="2:5">
      <c r="B139" s="1291"/>
      <c r="E139" s="191"/>
    </row>
    <row r="140" spans="2:5">
      <c r="B140" s="1291"/>
      <c r="E140" s="191"/>
    </row>
    <row r="141" spans="2:5">
      <c r="B141" s="1291"/>
      <c r="E141" s="191"/>
    </row>
    <row r="142" spans="2:5">
      <c r="B142" s="1291"/>
      <c r="E142" s="191"/>
    </row>
    <row r="143" spans="2:5">
      <c r="B143" s="1291"/>
      <c r="E143" s="191"/>
    </row>
    <row r="144" spans="2:5">
      <c r="B144" s="1291"/>
      <c r="E144" s="191"/>
    </row>
    <row r="145" spans="2:5">
      <c r="B145" s="1291"/>
      <c r="E145" s="191"/>
    </row>
    <row r="146" spans="2:5">
      <c r="B146" s="1291"/>
      <c r="E146" s="191"/>
    </row>
    <row r="147" spans="2:5">
      <c r="B147" s="1291"/>
      <c r="E147" s="191"/>
    </row>
    <row r="148" spans="2:5">
      <c r="B148" s="1291"/>
      <c r="E148" s="191"/>
    </row>
    <row r="149" spans="2:5">
      <c r="B149" s="1291"/>
      <c r="E149" s="191"/>
    </row>
    <row r="150" spans="2:5">
      <c r="B150" s="1291"/>
      <c r="E150" s="191"/>
    </row>
    <row r="151" spans="2:5">
      <c r="B151" s="1291"/>
      <c r="E151" s="191"/>
    </row>
    <row r="152" spans="2:5">
      <c r="B152" s="1291"/>
      <c r="E152" s="191"/>
    </row>
    <row r="153" spans="2:5">
      <c r="B153" s="1291"/>
      <c r="E153" s="191"/>
    </row>
    <row r="154" spans="2:5">
      <c r="B154" s="1291"/>
      <c r="E154" s="191"/>
    </row>
    <row r="155" spans="2:5">
      <c r="B155" s="1291"/>
      <c r="E155" s="191"/>
    </row>
    <row r="156" spans="2:5">
      <c r="B156" s="1291"/>
      <c r="E156" s="191"/>
    </row>
    <row r="157" spans="2:5">
      <c r="B157" s="1291"/>
      <c r="E157" s="191"/>
    </row>
    <row r="158" spans="2:5">
      <c r="B158" s="1291"/>
      <c r="E158" s="191"/>
    </row>
    <row r="159" spans="2:5">
      <c r="B159" s="1291"/>
      <c r="E159" s="191"/>
    </row>
    <row r="160" spans="2:5">
      <c r="B160" s="1291"/>
      <c r="E160" s="191"/>
    </row>
    <row r="161" spans="2:5">
      <c r="B161" s="1291"/>
      <c r="E161" s="191"/>
    </row>
    <row r="162" spans="2:5">
      <c r="B162" s="1291"/>
      <c r="E162" s="191"/>
    </row>
    <row r="163" spans="2:5">
      <c r="B163" s="1291"/>
      <c r="E163" s="191"/>
    </row>
    <row r="164" spans="2:5">
      <c r="B164" s="1291"/>
      <c r="E164" s="191"/>
    </row>
    <row r="165" spans="2:5">
      <c r="B165" s="1291"/>
      <c r="E165" s="191"/>
    </row>
    <row r="166" spans="2:5">
      <c r="B166" s="1291"/>
      <c r="E166" s="191"/>
    </row>
    <row r="167" spans="2:5">
      <c r="B167" s="1291"/>
      <c r="E167" s="191"/>
    </row>
    <row r="168" spans="2:5">
      <c r="B168" s="1291"/>
      <c r="E168" s="191"/>
    </row>
    <row r="169" spans="2:5">
      <c r="B169" s="1291"/>
      <c r="E169" s="191"/>
    </row>
    <row r="170" spans="2:5">
      <c r="B170" s="1291"/>
      <c r="E170" s="191"/>
    </row>
    <row r="171" spans="2:5">
      <c r="B171" s="1291"/>
      <c r="E171" s="191"/>
    </row>
    <row r="172" spans="2:5">
      <c r="B172" s="1291"/>
      <c r="E172" s="191"/>
    </row>
    <row r="173" spans="2:5">
      <c r="B173" s="1291"/>
      <c r="E173" s="191"/>
    </row>
    <row r="174" spans="2:5">
      <c r="B174" s="1291"/>
      <c r="E174" s="191"/>
    </row>
    <row r="175" spans="2:5">
      <c r="B175" s="1291"/>
      <c r="E175" s="191"/>
    </row>
    <row r="176" spans="2:5">
      <c r="B176" s="1291"/>
      <c r="E176" s="191"/>
    </row>
    <row r="177" spans="2:5">
      <c r="B177" s="1291"/>
      <c r="E177" s="191"/>
    </row>
    <row r="178" spans="2:5">
      <c r="B178" s="1291"/>
      <c r="E178" s="191"/>
    </row>
    <row r="179" spans="2:5">
      <c r="B179" s="1291"/>
      <c r="E179" s="191"/>
    </row>
    <row r="180" spans="2:5">
      <c r="B180" s="1291"/>
      <c r="E180" s="191"/>
    </row>
    <row r="181" spans="2:5">
      <c r="B181" s="1291"/>
      <c r="E181" s="191"/>
    </row>
    <row r="182" spans="2:5">
      <c r="B182" s="1291"/>
      <c r="E182" s="191"/>
    </row>
    <row r="183" spans="2:5">
      <c r="B183" s="1291"/>
      <c r="E183" s="191"/>
    </row>
    <row r="184" spans="2:5">
      <c r="B184" s="1291"/>
      <c r="E184" s="191"/>
    </row>
    <row r="185" spans="2:5">
      <c r="B185" s="1291"/>
      <c r="E185" s="191"/>
    </row>
    <row r="186" spans="2:5">
      <c r="B186" s="1291"/>
      <c r="E186" s="191"/>
    </row>
    <row r="187" spans="2:5">
      <c r="B187" s="1291"/>
      <c r="E187" s="191"/>
    </row>
    <row r="188" spans="2:5">
      <c r="B188" s="1291"/>
      <c r="E188" s="191"/>
    </row>
    <row r="189" spans="2:5">
      <c r="B189" s="1291"/>
      <c r="E189" s="191"/>
    </row>
    <row r="190" spans="2:5">
      <c r="B190" s="1291"/>
      <c r="E190" s="191"/>
    </row>
    <row r="191" spans="2:5">
      <c r="B191" s="1291"/>
      <c r="E191" s="191"/>
    </row>
    <row r="192" spans="2:5">
      <c r="B192" s="1291"/>
      <c r="E192" s="191"/>
    </row>
    <row r="193" spans="2:5">
      <c r="B193" s="1291"/>
      <c r="E193" s="191"/>
    </row>
    <row r="194" spans="2:5">
      <c r="B194" s="1291"/>
      <c r="E194" s="191"/>
    </row>
    <row r="195" spans="2:5">
      <c r="B195" s="1291"/>
      <c r="E195" s="191"/>
    </row>
    <row r="196" spans="2:5">
      <c r="B196" s="1291"/>
      <c r="E196" s="191"/>
    </row>
    <row r="197" spans="2:5">
      <c r="B197" s="1291"/>
      <c r="E197" s="191"/>
    </row>
    <row r="198" spans="2:5">
      <c r="B198" s="1291"/>
      <c r="E198" s="191"/>
    </row>
    <row r="199" spans="2:5">
      <c r="B199" s="1291"/>
      <c r="E199" s="191"/>
    </row>
    <row r="200" spans="2:5">
      <c r="B200" s="1291"/>
      <c r="E200" s="191"/>
    </row>
    <row r="201" spans="2:5">
      <c r="B201" s="1291"/>
      <c r="E201" s="191"/>
    </row>
    <row r="202" spans="2:5">
      <c r="B202" s="1291"/>
      <c r="E202" s="191"/>
    </row>
    <row r="203" spans="2:5">
      <c r="B203" s="1291"/>
      <c r="E203" s="191"/>
    </row>
    <row r="204" spans="2:5">
      <c r="B204" s="1291"/>
      <c r="E204" s="191"/>
    </row>
    <row r="205" spans="2:5">
      <c r="B205" s="1291"/>
      <c r="E205" s="191"/>
    </row>
    <row r="206" spans="2:5">
      <c r="B206" s="1291"/>
      <c r="E206" s="191"/>
    </row>
    <row r="207" spans="2:5">
      <c r="B207" s="1291"/>
      <c r="E207" s="191"/>
    </row>
    <row r="208" spans="2:5">
      <c r="B208" s="1291"/>
      <c r="E208" s="191"/>
    </row>
    <row r="209" spans="2:5">
      <c r="B209" s="1291"/>
      <c r="E209" s="191"/>
    </row>
    <row r="210" spans="2:5">
      <c r="B210" s="1291"/>
      <c r="E210" s="191"/>
    </row>
    <row r="211" spans="2:5">
      <c r="B211" s="1291"/>
      <c r="E211" s="191"/>
    </row>
    <row r="212" spans="2:5">
      <c r="B212" s="1291"/>
      <c r="E212" s="191"/>
    </row>
    <row r="213" spans="2:5">
      <c r="B213" s="1291"/>
      <c r="E213" s="191"/>
    </row>
    <row r="214" spans="2:5">
      <c r="B214" s="1291"/>
      <c r="E214" s="191"/>
    </row>
    <row r="215" spans="2:5">
      <c r="B215" s="1291"/>
      <c r="E215" s="191"/>
    </row>
    <row r="216" spans="2:5">
      <c r="B216" s="1291"/>
      <c r="E216" s="191"/>
    </row>
    <row r="217" spans="2:5">
      <c r="B217" s="1291"/>
      <c r="E217" s="191"/>
    </row>
    <row r="218" spans="2:5">
      <c r="B218" s="1291"/>
      <c r="E218" s="191"/>
    </row>
    <row r="219" spans="2:5">
      <c r="B219" s="1291"/>
      <c r="E219" s="191"/>
    </row>
    <row r="220" spans="2:5">
      <c r="B220" s="1291"/>
      <c r="E220" s="191"/>
    </row>
    <row r="221" spans="2:5">
      <c r="B221" s="1291"/>
      <c r="E221" s="191"/>
    </row>
    <row r="222" spans="2:5">
      <c r="B222" s="1291"/>
      <c r="E222" s="191"/>
    </row>
    <row r="223" spans="2:5">
      <c r="B223" s="1291"/>
      <c r="E223" s="191"/>
    </row>
    <row r="224" spans="2:5">
      <c r="B224" s="1291"/>
      <c r="E224" s="191"/>
    </row>
    <row r="225" spans="2:5">
      <c r="B225" s="1291"/>
      <c r="E225" s="191"/>
    </row>
    <row r="226" spans="2:5">
      <c r="B226" s="1291"/>
      <c r="E226" s="191"/>
    </row>
    <row r="227" spans="2:5">
      <c r="B227" s="1291"/>
      <c r="E227" s="191"/>
    </row>
    <row r="228" spans="2:5">
      <c r="B228" s="1291"/>
      <c r="E228" s="191"/>
    </row>
    <row r="229" spans="2:5">
      <c r="B229" s="1291"/>
      <c r="E229" s="191"/>
    </row>
    <row r="230" spans="2:5">
      <c r="B230" s="1291"/>
      <c r="E230" s="191"/>
    </row>
    <row r="231" spans="2:5">
      <c r="B231" s="1291"/>
      <c r="E231" s="191"/>
    </row>
    <row r="232" spans="2:5">
      <c r="B232" s="1291"/>
      <c r="E232" s="191"/>
    </row>
    <row r="233" spans="2:5">
      <c r="B233" s="1291"/>
      <c r="E233" s="191"/>
    </row>
    <row r="234" spans="2:5">
      <c r="B234" s="1291"/>
      <c r="E234" s="191"/>
    </row>
    <row r="235" spans="2:5">
      <c r="B235" s="1291"/>
      <c r="E235" s="191"/>
    </row>
    <row r="236" spans="2:5">
      <c r="B236" s="1291"/>
      <c r="E236" s="191"/>
    </row>
    <row r="237" spans="2:5">
      <c r="B237" s="1291"/>
      <c r="E237" s="191"/>
    </row>
    <row r="238" spans="2:5">
      <c r="B238" s="1291"/>
      <c r="E238" s="191"/>
    </row>
    <row r="239" spans="2:5">
      <c r="B239" s="1291"/>
      <c r="E239" s="191"/>
    </row>
    <row r="240" spans="2:5">
      <c r="B240" s="1291"/>
      <c r="E240" s="191"/>
    </row>
    <row r="241" spans="2:5">
      <c r="B241" s="1291"/>
      <c r="E241" s="191"/>
    </row>
    <row r="242" spans="2:5">
      <c r="B242" s="1291"/>
      <c r="E242" s="191"/>
    </row>
    <row r="243" spans="2:5">
      <c r="B243" s="1291"/>
      <c r="E243" s="191"/>
    </row>
    <row r="244" spans="2:5">
      <c r="B244" s="1291"/>
      <c r="E244" s="191"/>
    </row>
    <row r="245" spans="2:5">
      <c r="B245" s="1291"/>
      <c r="E245" s="191"/>
    </row>
    <row r="246" spans="2:5">
      <c r="B246" s="1291"/>
      <c r="E246" s="191"/>
    </row>
    <row r="247" spans="2:5">
      <c r="B247" s="1291"/>
      <c r="E247" s="191"/>
    </row>
    <row r="248" spans="2:5">
      <c r="B248" s="1291"/>
      <c r="E248" s="191"/>
    </row>
    <row r="249" spans="2:5">
      <c r="B249" s="1291"/>
      <c r="E249" s="191"/>
    </row>
    <row r="250" spans="2:5">
      <c r="B250" s="1291"/>
      <c r="E250" s="191"/>
    </row>
    <row r="251" spans="2:5">
      <c r="B251" s="1291"/>
      <c r="E251" s="191"/>
    </row>
    <row r="252" spans="2:5">
      <c r="B252" s="1291"/>
      <c r="E252" s="191"/>
    </row>
    <row r="253" spans="2:5">
      <c r="B253" s="1291"/>
      <c r="E253" s="191"/>
    </row>
    <row r="254" spans="2:5">
      <c r="B254" s="1291"/>
      <c r="E254" s="191"/>
    </row>
    <row r="255" spans="2:5">
      <c r="B255" s="1291"/>
      <c r="E255" s="191"/>
    </row>
    <row r="256" spans="2:5">
      <c r="B256" s="1291"/>
      <c r="E256" s="191"/>
    </row>
    <row r="257" spans="2:5">
      <c r="B257" s="1291"/>
      <c r="E257" s="191"/>
    </row>
    <row r="258" spans="2:5">
      <c r="B258" s="1291"/>
      <c r="E258" s="191"/>
    </row>
    <row r="259" spans="2:5">
      <c r="B259" s="1291"/>
      <c r="E259" s="191"/>
    </row>
    <row r="260" spans="2:5">
      <c r="B260" s="1291"/>
      <c r="E260" s="191"/>
    </row>
    <row r="261" spans="2:5">
      <c r="B261" s="1291"/>
      <c r="E261" s="191"/>
    </row>
    <row r="262" spans="2:5">
      <c r="B262" s="1291"/>
      <c r="E262" s="191"/>
    </row>
    <row r="263" spans="2:5">
      <c r="B263" s="1291"/>
      <c r="E263" s="191"/>
    </row>
    <row r="264" spans="2:5">
      <c r="B264" s="1291"/>
      <c r="E264" s="191"/>
    </row>
    <row r="265" spans="2:5">
      <c r="B265" s="1291"/>
      <c r="E265" s="191"/>
    </row>
    <row r="266" spans="2:5">
      <c r="B266" s="1291"/>
      <c r="E266" s="191"/>
    </row>
    <row r="267" spans="2:5">
      <c r="B267" s="1291"/>
      <c r="E267" s="191"/>
    </row>
    <row r="268" spans="2:5">
      <c r="B268" s="1291"/>
      <c r="E268" s="191"/>
    </row>
    <row r="269" spans="2:5">
      <c r="B269" s="1291"/>
      <c r="E269" s="191"/>
    </row>
    <row r="270" spans="2:5">
      <c r="B270" s="1291"/>
      <c r="E270" s="191"/>
    </row>
    <row r="271" spans="2:5">
      <c r="B271" s="1291"/>
      <c r="E271" s="191"/>
    </row>
    <row r="272" spans="2:5">
      <c r="B272" s="1291"/>
      <c r="E272" s="191"/>
    </row>
    <row r="273" spans="2:5">
      <c r="B273" s="1291"/>
      <c r="E273" s="191"/>
    </row>
    <row r="274" spans="2:5">
      <c r="B274" s="1291"/>
      <c r="E274" s="191"/>
    </row>
    <row r="275" spans="2:5">
      <c r="B275" s="1291"/>
      <c r="E275" s="191"/>
    </row>
    <row r="276" spans="2:5">
      <c r="B276" s="1291"/>
      <c r="E276" s="191"/>
    </row>
    <row r="277" spans="2:5">
      <c r="B277" s="1291"/>
      <c r="E277" s="191"/>
    </row>
    <row r="278" spans="2:5">
      <c r="B278" s="1291"/>
      <c r="E278" s="191"/>
    </row>
    <row r="279" spans="2:5">
      <c r="B279" s="1291"/>
      <c r="E279" s="191"/>
    </row>
    <row r="280" spans="2:5">
      <c r="B280" s="1291"/>
      <c r="E280" s="191"/>
    </row>
    <row r="281" spans="2:5">
      <c r="B281" s="1291"/>
      <c r="E281" s="191"/>
    </row>
    <row r="282" spans="2:5">
      <c r="B282" s="1291"/>
      <c r="E282" s="191"/>
    </row>
    <row r="283" spans="2:5">
      <c r="B283" s="1291"/>
      <c r="E283" s="191"/>
    </row>
    <row r="284" spans="2:5">
      <c r="B284" s="1291"/>
      <c r="E284" s="191"/>
    </row>
    <row r="285" spans="2:5">
      <c r="B285" s="1291"/>
      <c r="E285" s="191"/>
    </row>
    <row r="286" spans="2:5">
      <c r="B286" s="1291"/>
      <c r="E286" s="191"/>
    </row>
    <row r="287" spans="2:5">
      <c r="B287" s="1291"/>
      <c r="E287" s="191"/>
    </row>
    <row r="288" spans="2:5">
      <c r="B288" s="1291"/>
      <c r="E288" s="191"/>
    </row>
    <row r="289" spans="2:5">
      <c r="B289" s="1291"/>
      <c r="E289" s="191"/>
    </row>
    <row r="290" spans="2:5">
      <c r="B290" s="1291"/>
      <c r="E290" s="191"/>
    </row>
    <row r="291" spans="2:5">
      <c r="B291" s="1291"/>
      <c r="E291" s="191"/>
    </row>
    <row r="292" spans="2:5">
      <c r="B292" s="1291"/>
      <c r="E292" s="191"/>
    </row>
    <row r="293" spans="2:5">
      <c r="B293" s="1291"/>
      <c r="E293" s="191"/>
    </row>
    <row r="294" spans="2:5">
      <c r="B294" s="1291"/>
      <c r="E294" s="191"/>
    </row>
    <row r="295" spans="2:5">
      <c r="B295" s="1291"/>
      <c r="E295" s="191"/>
    </row>
    <row r="296" spans="2:5">
      <c r="B296" s="1291"/>
      <c r="E296" s="191"/>
    </row>
    <row r="297" spans="2:5">
      <c r="B297" s="1291"/>
      <c r="E297" s="191"/>
    </row>
    <row r="298" spans="2:5">
      <c r="B298" s="1291"/>
      <c r="E298" s="191"/>
    </row>
    <row r="299" spans="2:5">
      <c r="B299" s="1291"/>
      <c r="E299" s="191"/>
    </row>
    <row r="300" spans="2:5">
      <c r="B300" s="1291"/>
      <c r="E300" s="191"/>
    </row>
    <row r="301" spans="2:5">
      <c r="B301" s="1291"/>
      <c r="E301" s="191"/>
    </row>
    <row r="302" spans="2:5">
      <c r="B302" s="1291"/>
      <c r="E302" s="191"/>
    </row>
    <row r="303" spans="2:5">
      <c r="B303" s="1291"/>
      <c r="E303" s="191"/>
    </row>
    <row r="304" spans="2:5">
      <c r="B304" s="1291"/>
      <c r="E304" s="191"/>
    </row>
    <row r="305" spans="2:5">
      <c r="B305" s="1291"/>
      <c r="E305" s="191"/>
    </row>
    <row r="306" spans="2:5">
      <c r="B306" s="1291"/>
      <c r="E306" s="191"/>
    </row>
    <row r="307" spans="2:5">
      <c r="B307" s="1291"/>
      <c r="E307" s="191"/>
    </row>
    <row r="308" spans="2:5">
      <c r="B308" s="1291"/>
      <c r="E308" s="191"/>
    </row>
    <row r="309" spans="2:5">
      <c r="B309" s="1291"/>
      <c r="E309" s="191"/>
    </row>
    <row r="310" spans="2:5">
      <c r="B310" s="1291"/>
      <c r="E310" s="191"/>
    </row>
    <row r="311" spans="2:5">
      <c r="B311" s="1291"/>
      <c r="E311" s="191"/>
    </row>
    <row r="312" spans="2:5">
      <c r="B312" s="1291"/>
      <c r="E312" s="191"/>
    </row>
    <row r="313" spans="2:5">
      <c r="B313" s="1291"/>
      <c r="E313" s="191"/>
    </row>
    <row r="314" spans="2:5">
      <c r="B314" s="1291"/>
      <c r="E314" s="191"/>
    </row>
    <row r="315" spans="2:5">
      <c r="B315" s="1291"/>
      <c r="E315" s="191"/>
    </row>
    <row r="316" spans="2:5">
      <c r="B316" s="1291"/>
      <c r="E316" s="191"/>
    </row>
    <row r="317" spans="2:5">
      <c r="B317" s="1291"/>
      <c r="E317" s="191"/>
    </row>
    <row r="318" spans="2:5">
      <c r="B318" s="1291"/>
      <c r="E318" s="191"/>
    </row>
    <row r="319" spans="2:5">
      <c r="B319" s="1291"/>
      <c r="E319" s="191"/>
    </row>
    <row r="320" spans="2:5">
      <c r="B320" s="1291"/>
      <c r="E320" s="191"/>
    </row>
    <row r="321" spans="2:5">
      <c r="B321" s="1291"/>
      <c r="E321" s="191"/>
    </row>
    <row r="322" spans="2:5">
      <c r="B322" s="1291"/>
      <c r="E322" s="191"/>
    </row>
    <row r="323" spans="2:5">
      <c r="B323" s="1291"/>
      <c r="E323" s="191"/>
    </row>
    <row r="324" spans="2:5">
      <c r="B324" s="1291"/>
      <c r="E324" s="191"/>
    </row>
    <row r="325" spans="2:5">
      <c r="B325" s="1291"/>
      <c r="E325" s="191"/>
    </row>
    <row r="326" spans="2:5">
      <c r="B326" s="1291"/>
      <c r="E326" s="191"/>
    </row>
    <row r="327" spans="2:5">
      <c r="B327" s="1291"/>
      <c r="E327" s="191"/>
    </row>
    <row r="328" spans="2:5">
      <c r="B328" s="1291"/>
      <c r="E328" s="191"/>
    </row>
    <row r="329" spans="2:5">
      <c r="B329" s="1291"/>
      <c r="E329" s="191"/>
    </row>
    <row r="330" spans="2:5">
      <c r="B330" s="1291"/>
      <c r="E330" s="191"/>
    </row>
    <row r="331" spans="2:5">
      <c r="B331" s="1291"/>
      <c r="E331" s="191"/>
    </row>
    <row r="332" spans="2:5">
      <c r="B332" s="1291"/>
      <c r="E332" s="191"/>
    </row>
    <row r="333" spans="2:5">
      <c r="B333" s="1291"/>
      <c r="E333" s="191"/>
    </row>
    <row r="334" spans="2:5">
      <c r="B334" s="1291"/>
      <c r="E334" s="191"/>
    </row>
    <row r="335" spans="2:5">
      <c r="B335" s="1291"/>
      <c r="E335" s="191"/>
    </row>
    <row r="336" spans="2:5">
      <c r="B336" s="1291"/>
      <c r="E336" s="191"/>
    </row>
    <row r="337" spans="2:5">
      <c r="B337" s="1291"/>
      <c r="E337" s="191"/>
    </row>
    <row r="338" spans="2:5">
      <c r="B338" s="1291"/>
      <c r="E338" s="191"/>
    </row>
    <row r="339" spans="2:5">
      <c r="B339" s="1291"/>
      <c r="E339" s="191"/>
    </row>
    <row r="340" spans="2:5">
      <c r="B340" s="1291"/>
      <c r="E340" s="191"/>
    </row>
    <row r="341" spans="2:5">
      <c r="B341" s="1291"/>
      <c r="E341" s="191"/>
    </row>
    <row r="342" spans="2:5">
      <c r="B342" s="1291"/>
      <c r="E342" s="191"/>
    </row>
    <row r="343" spans="2:5">
      <c r="B343" s="1291"/>
      <c r="E343" s="191"/>
    </row>
    <row r="344" spans="2:5">
      <c r="B344" s="1291"/>
      <c r="E344" s="191"/>
    </row>
    <row r="345" spans="2:5">
      <c r="B345" s="1291"/>
      <c r="E345" s="191"/>
    </row>
    <row r="346" spans="2:5">
      <c r="B346" s="1291"/>
      <c r="E346" s="191"/>
    </row>
    <row r="347" spans="2:5">
      <c r="B347" s="1291"/>
      <c r="E347" s="191"/>
    </row>
    <row r="348" spans="2:5">
      <c r="B348" s="1291"/>
      <c r="E348" s="191"/>
    </row>
    <row r="349" spans="2:5">
      <c r="B349" s="1291"/>
      <c r="E349" s="191"/>
    </row>
    <row r="350" spans="2:5">
      <c r="B350" s="1291"/>
      <c r="E350" s="191"/>
    </row>
    <row r="351" spans="2:5">
      <c r="B351" s="1291"/>
      <c r="E351" s="191"/>
    </row>
    <row r="352" spans="2:5">
      <c r="B352" s="1291"/>
      <c r="E352" s="191"/>
    </row>
    <row r="353" spans="2:5">
      <c r="B353" s="1291"/>
      <c r="E353" s="191"/>
    </row>
    <row r="354" spans="2:5">
      <c r="B354" s="1291"/>
      <c r="E354" s="191"/>
    </row>
    <row r="355" spans="2:5">
      <c r="B355" s="1291"/>
      <c r="E355" s="191"/>
    </row>
    <row r="356" spans="2:5">
      <c r="B356" s="1291"/>
      <c r="E356" s="191"/>
    </row>
    <row r="357" spans="2:5">
      <c r="B357" s="1291"/>
      <c r="E357" s="191"/>
    </row>
    <row r="358" spans="2:5">
      <c r="B358" s="1291"/>
      <c r="E358" s="191"/>
    </row>
    <row r="359" spans="2:5">
      <c r="B359" s="1291"/>
      <c r="E359" s="191"/>
    </row>
    <row r="360" spans="2:5">
      <c r="B360" s="1291"/>
      <c r="E360" s="191"/>
    </row>
    <row r="361" spans="2:5">
      <c r="B361" s="1291"/>
      <c r="E361" s="191"/>
    </row>
    <row r="362" spans="2:5">
      <c r="B362" s="1291"/>
      <c r="E362" s="191"/>
    </row>
    <row r="363" spans="2:5">
      <c r="B363" s="1291"/>
      <c r="E363" s="191"/>
    </row>
    <row r="364" spans="2:5">
      <c r="B364" s="1291"/>
      <c r="E364" s="191"/>
    </row>
    <row r="365" spans="2:5">
      <c r="B365" s="1291"/>
      <c r="E365" s="191"/>
    </row>
    <row r="366" spans="2:5">
      <c r="B366" s="1291"/>
      <c r="E366" s="191"/>
    </row>
    <row r="367" spans="2:5">
      <c r="B367" s="1291"/>
      <c r="E367" s="191"/>
    </row>
    <row r="368" spans="2:5">
      <c r="B368" s="1291"/>
      <c r="E368" s="191"/>
    </row>
    <row r="369" spans="2:5">
      <c r="B369" s="1291"/>
      <c r="E369" s="191"/>
    </row>
    <row r="370" spans="2:5">
      <c r="B370" s="1291"/>
      <c r="E370" s="191"/>
    </row>
    <row r="371" spans="2:5">
      <c r="B371" s="1291"/>
      <c r="E371" s="191"/>
    </row>
    <row r="372" spans="2:5">
      <c r="B372" s="1291"/>
      <c r="E372" s="191"/>
    </row>
    <row r="373" spans="2:5">
      <c r="B373" s="1291"/>
      <c r="E373" s="191"/>
    </row>
    <row r="374" spans="2:5">
      <c r="B374" s="1291"/>
      <c r="E374" s="191"/>
    </row>
    <row r="375" spans="2:5">
      <c r="B375" s="1291"/>
      <c r="E375" s="191"/>
    </row>
    <row r="376" spans="2:5">
      <c r="B376" s="1291"/>
      <c r="E376" s="191"/>
    </row>
    <row r="377" spans="2:5">
      <c r="B377" s="1291"/>
      <c r="E377" s="191"/>
    </row>
    <row r="378" spans="2:5">
      <c r="B378" s="1291"/>
      <c r="E378" s="191"/>
    </row>
    <row r="379" spans="2:5">
      <c r="B379" s="1291"/>
      <c r="E379" s="191"/>
    </row>
    <row r="380" spans="2:5">
      <c r="B380" s="1291"/>
      <c r="E380" s="191"/>
    </row>
    <row r="381" spans="2:5">
      <c r="B381" s="1291"/>
      <c r="E381" s="191"/>
    </row>
    <row r="382" spans="2:5">
      <c r="B382" s="1291"/>
      <c r="E382" s="191"/>
    </row>
    <row r="383" spans="2:5">
      <c r="B383" s="1291"/>
      <c r="E383" s="191"/>
    </row>
    <row r="384" spans="2:5">
      <c r="B384" s="1291"/>
      <c r="E384" s="191"/>
    </row>
    <row r="385" spans="2:5">
      <c r="B385" s="1291"/>
      <c r="E385" s="191"/>
    </row>
    <row r="386" spans="2:5">
      <c r="B386" s="1291"/>
      <c r="E386" s="191"/>
    </row>
    <row r="387" spans="2:5">
      <c r="B387" s="1291"/>
      <c r="E387" s="191"/>
    </row>
    <row r="388" spans="2:5">
      <c r="B388" s="1291"/>
      <c r="E388" s="191"/>
    </row>
    <row r="389" spans="2:5">
      <c r="B389" s="1291"/>
      <c r="E389" s="191"/>
    </row>
    <row r="390" spans="2:5">
      <c r="B390" s="1291"/>
      <c r="E390" s="191"/>
    </row>
    <row r="391" spans="2:5">
      <c r="B391" s="1291"/>
      <c r="E391" s="191"/>
    </row>
    <row r="392" spans="2:5">
      <c r="B392" s="1291"/>
      <c r="E392" s="191"/>
    </row>
    <row r="393" spans="2:5">
      <c r="B393" s="1291"/>
      <c r="E393" s="191"/>
    </row>
    <row r="394" spans="2:5">
      <c r="B394" s="1291"/>
      <c r="E394" s="191"/>
    </row>
    <row r="395" spans="2:5">
      <c r="B395" s="1291"/>
      <c r="E395" s="191"/>
    </row>
    <row r="396" spans="2:5">
      <c r="B396" s="1291"/>
      <c r="E396" s="191"/>
    </row>
    <row r="397" spans="2:5">
      <c r="B397" s="1291"/>
      <c r="E397" s="191"/>
    </row>
    <row r="398" spans="2:5">
      <c r="B398" s="1291"/>
      <c r="E398" s="191"/>
    </row>
    <row r="399" spans="2:5">
      <c r="B399" s="1291"/>
      <c r="E399" s="191"/>
    </row>
    <row r="400" spans="2:5">
      <c r="B400" s="1291"/>
      <c r="E400" s="191"/>
    </row>
    <row r="401" spans="2:5">
      <c r="B401" s="1291"/>
      <c r="E401" s="191"/>
    </row>
    <row r="402" spans="2:5">
      <c r="B402" s="1291"/>
      <c r="E402" s="191"/>
    </row>
    <row r="403" spans="2:5">
      <c r="B403" s="1291"/>
      <c r="E403" s="191"/>
    </row>
    <row r="404" spans="2:5">
      <c r="B404" s="1291"/>
      <c r="E404" s="191"/>
    </row>
    <row r="405" spans="2:5">
      <c r="B405" s="1291"/>
      <c r="E405" s="191"/>
    </row>
    <row r="406" spans="2:5">
      <c r="B406" s="1291"/>
      <c r="E406" s="191"/>
    </row>
    <row r="407" spans="2:5">
      <c r="B407" s="1291"/>
      <c r="E407" s="191"/>
    </row>
    <row r="408" spans="2:5">
      <c r="B408" s="1291"/>
      <c r="E408" s="191"/>
    </row>
    <row r="409" spans="2:5">
      <c r="B409" s="1291"/>
      <c r="E409" s="191"/>
    </row>
    <row r="410" spans="2:5">
      <c r="B410" s="1291"/>
      <c r="E410" s="191"/>
    </row>
    <row r="411" spans="2:5">
      <c r="B411" s="1291"/>
      <c r="E411" s="191"/>
    </row>
    <row r="412" spans="2:5">
      <c r="B412" s="1291"/>
      <c r="E412" s="191"/>
    </row>
    <row r="413" spans="2:5">
      <c r="B413" s="1291"/>
      <c r="E413" s="191"/>
    </row>
    <row r="414" spans="2:5">
      <c r="B414" s="1291"/>
      <c r="E414" s="191"/>
    </row>
    <row r="415" spans="2:5">
      <c r="B415" s="1291"/>
      <c r="E415" s="191"/>
    </row>
    <row r="416" spans="2:5">
      <c r="B416" s="1291"/>
      <c r="E416" s="191"/>
    </row>
    <row r="417" spans="2:5">
      <c r="B417" s="1291"/>
      <c r="E417" s="191"/>
    </row>
    <row r="418" spans="2:5">
      <c r="B418" s="1291"/>
      <c r="E418" s="191"/>
    </row>
    <row r="419" spans="2:5">
      <c r="B419" s="1291"/>
      <c r="E419" s="191"/>
    </row>
    <row r="420" spans="2:5">
      <c r="B420" s="1291"/>
      <c r="E420" s="191"/>
    </row>
    <row r="421" spans="2:5">
      <c r="B421" s="1291"/>
      <c r="E421" s="191"/>
    </row>
    <row r="422" spans="2:5">
      <c r="B422" s="1291"/>
      <c r="E422" s="191"/>
    </row>
    <row r="423" spans="2:5">
      <c r="B423" s="1291"/>
      <c r="E423" s="191"/>
    </row>
    <row r="424" spans="2:5">
      <c r="B424" s="1291"/>
      <c r="E424" s="191"/>
    </row>
    <row r="425" spans="2:5">
      <c r="B425" s="1291"/>
      <c r="E425" s="191"/>
    </row>
    <row r="426" spans="2:5">
      <c r="B426" s="1291"/>
      <c r="E426" s="191"/>
    </row>
    <row r="427" spans="2:5">
      <c r="B427" s="1291"/>
      <c r="E427" s="191"/>
    </row>
    <row r="428" spans="2:5">
      <c r="B428" s="1291"/>
      <c r="E428" s="191"/>
    </row>
    <row r="429" spans="2:5">
      <c r="B429" s="1291"/>
      <c r="E429" s="191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V77"/>
  <sheetViews>
    <sheetView topLeftCell="A15" zoomScale="80" zoomScaleNormal="80" zoomScalePageLayoutView="80" workbookViewId="0">
      <selection activeCell="L29" sqref="L29"/>
    </sheetView>
  </sheetViews>
  <sheetFormatPr defaultColWidth="9.140625" defaultRowHeight="15.75"/>
  <cols>
    <col min="1" max="1" width="5.140625" style="228" customWidth="1"/>
    <col min="2" max="2" width="8.5703125" style="224" customWidth="1"/>
    <col min="3" max="3" width="68.5703125" style="224" customWidth="1"/>
    <col min="4" max="6" width="16.85546875" style="224" customWidth="1"/>
    <col min="7" max="7" width="48.42578125" style="224" customWidth="1"/>
    <col min="8" max="8" width="5.140625" style="228" customWidth="1"/>
    <col min="9" max="9" width="4" style="224" customWidth="1"/>
    <col min="10" max="10" width="13.42578125" style="224" bestFit="1" customWidth="1"/>
    <col min="11" max="11" width="9.140625" style="224"/>
    <col min="12" max="12" width="9.5703125" style="224" customWidth="1"/>
    <col min="13" max="13" width="10" style="224" customWidth="1"/>
    <col min="14" max="16384" width="9.140625" style="224"/>
  </cols>
  <sheetData>
    <row r="2" spans="1:12">
      <c r="B2" s="1333" t="s">
        <v>0</v>
      </c>
      <c r="C2" s="1333"/>
      <c r="D2" s="1333"/>
      <c r="E2" s="1333"/>
      <c r="F2" s="1333"/>
      <c r="G2" s="1333"/>
      <c r="H2" s="225"/>
    </row>
    <row r="3" spans="1:12">
      <c r="B3" s="1333" t="s">
        <v>486</v>
      </c>
      <c r="C3" s="1333"/>
      <c r="D3" s="1333"/>
      <c r="E3" s="1333"/>
      <c r="F3" s="1333"/>
      <c r="G3" s="1333"/>
      <c r="H3" s="225"/>
      <c r="J3"/>
      <c r="K3"/>
      <c r="L3"/>
    </row>
    <row r="4" spans="1:12">
      <c r="B4" s="1333" t="str">
        <f>" 12 Months Ending December 31, "&amp;Automation!$B$3</f>
        <v xml:space="preserve"> 12 Months Ending December 31, 2023</v>
      </c>
      <c r="C4" s="1333"/>
      <c r="D4" s="1333"/>
      <c r="E4" s="1333"/>
      <c r="F4" s="1333"/>
      <c r="G4" s="1333"/>
      <c r="H4" s="225"/>
      <c r="J4" s="1198"/>
    </row>
    <row r="5" spans="1:12">
      <c r="B5" s="1334" t="s">
        <v>3</v>
      </c>
      <c r="C5" s="1334"/>
      <c r="D5" s="1334"/>
      <c r="E5" s="1334"/>
      <c r="F5" s="1334"/>
      <c r="G5" s="1334"/>
      <c r="H5" s="225"/>
    </row>
    <row r="6" spans="1:12" ht="16.5" thickBot="1">
      <c r="D6" s="890"/>
      <c r="E6" s="890"/>
      <c r="F6" s="890"/>
      <c r="G6" s="890"/>
      <c r="J6" s="191"/>
    </row>
    <row r="7" spans="1:12">
      <c r="A7" s="225"/>
      <c r="B7" s="891"/>
      <c r="C7" s="226"/>
      <c r="D7" s="892" t="s">
        <v>77</v>
      </c>
      <c r="E7" s="227" t="s">
        <v>78</v>
      </c>
      <c r="F7" s="889" t="s">
        <v>859</v>
      </c>
      <c r="G7" s="893"/>
      <c r="H7" s="225"/>
    </row>
    <row r="8" spans="1:12">
      <c r="A8" s="228" t="s">
        <v>4</v>
      </c>
      <c r="B8" s="229" t="s">
        <v>375</v>
      </c>
      <c r="C8" s="230"/>
      <c r="D8" s="231" t="s">
        <v>80</v>
      </c>
      <c r="E8" s="225" t="s">
        <v>440</v>
      </c>
      <c r="F8" s="231" t="s">
        <v>80</v>
      </c>
      <c r="G8" s="232"/>
      <c r="H8" s="228" t="s">
        <v>4</v>
      </c>
    </row>
    <row r="9" spans="1:12" ht="16.5" thickBot="1">
      <c r="A9" s="228" t="s">
        <v>5</v>
      </c>
      <c r="B9" s="233" t="s">
        <v>441</v>
      </c>
      <c r="C9" s="894" t="s">
        <v>259</v>
      </c>
      <c r="D9" s="234" t="s">
        <v>442</v>
      </c>
      <c r="E9" s="894" t="s">
        <v>443</v>
      </c>
      <c r="F9" s="234" t="s">
        <v>444</v>
      </c>
      <c r="G9" s="235" t="s">
        <v>8</v>
      </c>
      <c r="H9" s="228" t="s">
        <v>5</v>
      </c>
      <c r="I9" s="228"/>
    </row>
    <row r="10" spans="1:12">
      <c r="B10" s="236"/>
      <c r="C10" s="237" t="s">
        <v>487</v>
      </c>
      <c r="D10" s="662"/>
      <c r="E10" s="1144"/>
      <c r="F10" s="238"/>
      <c r="G10" s="239"/>
    </row>
    <row r="11" spans="1:12">
      <c r="A11" s="228">
        <v>1</v>
      </c>
      <c r="B11" s="236">
        <v>920</v>
      </c>
      <c r="C11" s="240" t="s">
        <v>488</v>
      </c>
      <c r="D11" s="799">
        <v>43017.856</v>
      </c>
      <c r="E11" s="799"/>
      <c r="F11" s="799">
        <f>D11-E11</f>
        <v>43017.856</v>
      </c>
      <c r="G11" s="213" t="s">
        <v>926</v>
      </c>
      <c r="H11" s="228">
        <f>A11</f>
        <v>1</v>
      </c>
      <c r="I11" s="224" t="s">
        <v>184</v>
      </c>
      <c r="J11" s="149"/>
    </row>
    <row r="12" spans="1:12">
      <c r="A12" s="228">
        <f t="shared" ref="A12:A57" si="0">A11+1</f>
        <v>2</v>
      </c>
      <c r="B12" s="236">
        <v>921</v>
      </c>
      <c r="C12" s="240" t="s">
        <v>489</v>
      </c>
      <c r="D12" s="801">
        <v>32003.332999999999</v>
      </c>
      <c r="E12" s="801">
        <f>E34</f>
        <v>4.7840642999999998</v>
      </c>
      <c r="F12" s="801">
        <f>D12-E12</f>
        <v>31998.548935699997</v>
      </c>
      <c r="G12" s="213" t="s">
        <v>927</v>
      </c>
      <c r="H12" s="228">
        <f t="shared" ref="H12:H57" si="1">H11+1</f>
        <v>2</v>
      </c>
      <c r="J12" s="149"/>
      <c r="K12" s="241"/>
    </row>
    <row r="13" spans="1:12">
      <c r="A13" s="228">
        <f t="shared" si="0"/>
        <v>3</v>
      </c>
      <c r="B13" s="236">
        <v>922</v>
      </c>
      <c r="C13" s="240" t="s">
        <v>490</v>
      </c>
      <c r="D13" s="801">
        <v>-13763.915000000001</v>
      </c>
      <c r="E13" s="801"/>
      <c r="F13" s="801">
        <f t="shared" ref="F13:F23" si="2">D13-E13</f>
        <v>-13763.915000000001</v>
      </c>
      <c r="G13" s="213" t="s">
        <v>928</v>
      </c>
      <c r="H13" s="228">
        <f t="shared" si="1"/>
        <v>3</v>
      </c>
      <c r="J13" s="149"/>
    </row>
    <row r="14" spans="1:12">
      <c r="A14" s="228">
        <f t="shared" si="0"/>
        <v>4</v>
      </c>
      <c r="B14" s="236">
        <v>923</v>
      </c>
      <c r="C14" s="240" t="s">
        <v>491</v>
      </c>
      <c r="D14" s="801">
        <v>106989.533</v>
      </c>
      <c r="E14" s="801">
        <f>E35</f>
        <v>-1166.7760000000001</v>
      </c>
      <c r="F14" s="801">
        <f t="shared" si="2"/>
        <v>108156.30899999999</v>
      </c>
      <c r="G14" s="213" t="s">
        <v>929</v>
      </c>
      <c r="H14" s="228">
        <f t="shared" si="1"/>
        <v>4</v>
      </c>
      <c r="J14" s="149"/>
    </row>
    <row r="15" spans="1:12">
      <c r="A15" s="228">
        <f t="shared" si="0"/>
        <v>5</v>
      </c>
      <c r="B15" s="236">
        <v>924</v>
      </c>
      <c r="C15" s="240" t="s">
        <v>492</v>
      </c>
      <c r="D15" s="801">
        <v>10584.24</v>
      </c>
      <c r="E15" s="801"/>
      <c r="F15" s="801">
        <f t="shared" si="2"/>
        <v>10584.24</v>
      </c>
      <c r="G15" s="213" t="s">
        <v>930</v>
      </c>
      <c r="H15" s="228">
        <f t="shared" si="1"/>
        <v>5</v>
      </c>
      <c r="J15" s="149"/>
    </row>
    <row r="16" spans="1:12">
      <c r="A16" s="228">
        <f t="shared" si="0"/>
        <v>6</v>
      </c>
      <c r="B16" s="236">
        <v>925</v>
      </c>
      <c r="C16" s="240" t="s">
        <v>493</v>
      </c>
      <c r="D16" s="801">
        <v>213057.13399999999</v>
      </c>
      <c r="E16" s="801">
        <f>E37</f>
        <v>382.02937231999999</v>
      </c>
      <c r="F16" s="801">
        <f t="shared" si="2"/>
        <v>212675.10462768</v>
      </c>
      <c r="G16" s="213" t="s">
        <v>931</v>
      </c>
      <c r="H16" s="228">
        <f t="shared" si="1"/>
        <v>6</v>
      </c>
      <c r="J16" s="149"/>
    </row>
    <row r="17" spans="1:10">
      <c r="A17" s="228">
        <f t="shared" si="0"/>
        <v>7</v>
      </c>
      <c r="B17" s="236">
        <v>926</v>
      </c>
      <c r="C17" s="240" t="s">
        <v>494</v>
      </c>
      <c r="D17" s="801">
        <v>63809.404999999999</v>
      </c>
      <c r="E17" s="801">
        <f>E38</f>
        <v>446.01363487000009</v>
      </c>
      <c r="F17" s="801">
        <f t="shared" si="2"/>
        <v>63363.391365129995</v>
      </c>
      <c r="G17" s="213" t="s">
        <v>932</v>
      </c>
      <c r="H17" s="228">
        <f t="shared" si="1"/>
        <v>7</v>
      </c>
      <c r="J17" s="1196"/>
    </row>
    <row r="18" spans="1:10">
      <c r="A18" s="228">
        <f t="shared" si="0"/>
        <v>8</v>
      </c>
      <c r="B18" s="236">
        <v>927</v>
      </c>
      <c r="C18" s="240" t="s">
        <v>495</v>
      </c>
      <c r="D18" s="801">
        <v>112751.95299999999</v>
      </c>
      <c r="E18" s="801">
        <f>E39</f>
        <v>112751.95299999999</v>
      </c>
      <c r="F18" s="801">
        <f t="shared" si="2"/>
        <v>0</v>
      </c>
      <c r="G18" s="213" t="s">
        <v>933</v>
      </c>
      <c r="H18" s="228">
        <f t="shared" si="1"/>
        <v>8</v>
      </c>
      <c r="J18" s="242"/>
    </row>
    <row r="19" spans="1:10">
      <c r="A19" s="228">
        <f t="shared" si="0"/>
        <v>9</v>
      </c>
      <c r="B19" s="236">
        <v>928</v>
      </c>
      <c r="C19" s="240" t="s">
        <v>496</v>
      </c>
      <c r="D19" s="801">
        <v>36424.177000000003</v>
      </c>
      <c r="E19" s="801">
        <f>E44</f>
        <v>24031.955899999997</v>
      </c>
      <c r="F19" s="801">
        <f t="shared" si="2"/>
        <v>12392.221100000006</v>
      </c>
      <c r="G19" s="213" t="s">
        <v>934</v>
      </c>
      <c r="H19" s="228">
        <f t="shared" si="1"/>
        <v>9</v>
      </c>
      <c r="J19" s="242"/>
    </row>
    <row r="20" spans="1:10">
      <c r="A20" s="228">
        <f t="shared" si="0"/>
        <v>10</v>
      </c>
      <c r="B20" s="236">
        <v>929</v>
      </c>
      <c r="C20" s="240" t="s">
        <v>497</v>
      </c>
      <c r="D20" s="801">
        <v>-17216.713</v>
      </c>
      <c r="E20" s="801">
        <f>E45</f>
        <v>-3937.7277100000001</v>
      </c>
      <c r="F20" s="801">
        <f t="shared" si="2"/>
        <v>-13278.985290000001</v>
      </c>
      <c r="G20" s="213" t="s">
        <v>935</v>
      </c>
      <c r="H20" s="228">
        <f t="shared" si="1"/>
        <v>10</v>
      </c>
      <c r="J20" s="149"/>
    </row>
    <row r="21" spans="1:10">
      <c r="A21" s="228">
        <f t="shared" si="0"/>
        <v>11</v>
      </c>
      <c r="B21" s="243">
        <v>930.1</v>
      </c>
      <c r="C21" s="240" t="s">
        <v>498</v>
      </c>
      <c r="D21" s="801">
        <v>55.473999999999997</v>
      </c>
      <c r="E21" s="801">
        <f>E46</f>
        <v>55.474339999999998</v>
      </c>
      <c r="F21" s="801">
        <f t="shared" si="2"/>
        <v>-3.4000000000133923E-4</v>
      </c>
      <c r="G21" s="213" t="s">
        <v>936</v>
      </c>
      <c r="H21" s="228">
        <f t="shared" si="1"/>
        <v>11</v>
      </c>
      <c r="J21" s="149"/>
    </row>
    <row r="22" spans="1:10">
      <c r="A22" s="228">
        <f t="shared" si="0"/>
        <v>12</v>
      </c>
      <c r="B22" s="243">
        <v>930.2</v>
      </c>
      <c r="C22" s="240" t="s">
        <v>499</v>
      </c>
      <c r="D22" s="801">
        <v>2770.7689999999998</v>
      </c>
      <c r="E22" s="801">
        <f>E48</f>
        <v>1045.6109077999999</v>
      </c>
      <c r="F22" s="801">
        <f t="shared" si="2"/>
        <v>1725.1580921999998</v>
      </c>
      <c r="G22" s="213" t="s">
        <v>937</v>
      </c>
      <c r="H22" s="228">
        <f t="shared" si="1"/>
        <v>12</v>
      </c>
      <c r="J22" s="244"/>
    </row>
    <row r="23" spans="1:10">
      <c r="A23" s="228">
        <f t="shared" si="0"/>
        <v>13</v>
      </c>
      <c r="B23" s="236">
        <v>931</v>
      </c>
      <c r="C23" s="240" t="s">
        <v>459</v>
      </c>
      <c r="D23" s="801">
        <v>13677.632</v>
      </c>
      <c r="E23" s="801"/>
      <c r="F23" s="801">
        <f t="shared" si="2"/>
        <v>13677.632</v>
      </c>
      <c r="G23" s="213" t="s">
        <v>938</v>
      </c>
      <c r="H23" s="228">
        <f t="shared" si="1"/>
        <v>13</v>
      </c>
      <c r="J23" s="149"/>
    </row>
    <row r="24" spans="1:10">
      <c r="A24" s="228">
        <f t="shared" si="0"/>
        <v>14</v>
      </c>
      <c r="B24" s="236">
        <v>935</v>
      </c>
      <c r="C24" s="240" t="s">
        <v>500</v>
      </c>
      <c r="D24" s="977">
        <v>22833.292000000001</v>
      </c>
      <c r="E24" s="977">
        <f>E49</f>
        <v>0</v>
      </c>
      <c r="F24" s="977">
        <f>D24-E24</f>
        <v>22833.292000000001</v>
      </c>
      <c r="G24" s="895" t="s">
        <v>939</v>
      </c>
      <c r="H24" s="228">
        <f t="shared" si="1"/>
        <v>14</v>
      </c>
      <c r="I24" s="224" t="s">
        <v>184</v>
      </c>
      <c r="J24" s="149"/>
    </row>
    <row r="25" spans="1:10">
      <c r="A25" s="228">
        <f t="shared" si="0"/>
        <v>15</v>
      </c>
      <c r="B25" s="236"/>
      <c r="D25" s="245"/>
      <c r="E25" s="245"/>
      <c r="F25" s="245"/>
      <c r="G25" s="246"/>
      <c r="H25" s="228">
        <f t="shared" si="1"/>
        <v>15</v>
      </c>
    </row>
    <row r="26" spans="1:10" ht="16.5" thickBot="1">
      <c r="A26" s="228">
        <f t="shared" si="0"/>
        <v>16</v>
      </c>
      <c r="B26" s="236"/>
      <c r="C26" s="230" t="s">
        <v>501</v>
      </c>
      <c r="D26" s="247">
        <f>SUM(D11:D24)</f>
        <v>626994.17000000004</v>
      </c>
      <c r="E26" s="218">
        <f>SUM(E11:E24)</f>
        <v>133613.31750928998</v>
      </c>
      <c r="F26" s="218">
        <f>SUM(F11:F24)</f>
        <v>493380.85249070998</v>
      </c>
      <c r="G26" s="248" t="str">
        <f>"Sum Lines "&amp;A11&amp;" thru "&amp;A24</f>
        <v>Sum Lines 1 thru 14</v>
      </c>
      <c r="H26" s="228">
        <f t="shared" si="1"/>
        <v>16</v>
      </c>
    </row>
    <row r="27" spans="1:10" ht="16.5" thickTop="1">
      <c r="A27" s="228">
        <f t="shared" si="0"/>
        <v>17</v>
      </c>
      <c r="B27" s="236"/>
      <c r="C27" s="230"/>
      <c r="D27" s="209"/>
      <c r="E27" s="137"/>
      <c r="F27" s="222"/>
      <c r="G27" s="248"/>
      <c r="H27" s="228">
        <f t="shared" si="1"/>
        <v>17</v>
      </c>
    </row>
    <row r="28" spans="1:10" ht="18.75">
      <c r="A28" s="228">
        <f t="shared" si="0"/>
        <v>18</v>
      </c>
      <c r="B28" s="236">
        <v>413</v>
      </c>
      <c r="C28" s="224" t="s">
        <v>502</v>
      </c>
      <c r="D28" s="977">
        <v>851.10744</v>
      </c>
      <c r="E28" s="980">
        <v>0</v>
      </c>
      <c r="F28" s="977">
        <f>D28-E28</f>
        <v>851.10744</v>
      </c>
      <c r="G28" s="248"/>
      <c r="H28" s="228">
        <f t="shared" si="1"/>
        <v>18</v>
      </c>
      <c r="J28" s="1186"/>
    </row>
    <row r="29" spans="1:10">
      <c r="A29" s="228">
        <f t="shared" si="0"/>
        <v>19</v>
      </c>
      <c r="B29" s="236"/>
      <c r="C29" s="230"/>
      <c r="D29" s="209"/>
      <c r="E29" s="137"/>
      <c r="F29" s="222"/>
      <c r="G29" s="248"/>
      <c r="H29" s="228">
        <f t="shared" si="1"/>
        <v>19</v>
      </c>
    </row>
    <row r="30" spans="1:10" ht="16.5" thickBot="1">
      <c r="A30" s="228">
        <f t="shared" si="0"/>
        <v>20</v>
      </c>
      <c r="B30" s="236"/>
      <c r="C30" s="230" t="s">
        <v>503</v>
      </c>
      <c r="D30" s="247">
        <f>D26+D28</f>
        <v>627845.27744000009</v>
      </c>
      <c r="E30" s="137">
        <f>E26+E28</f>
        <v>133613.31750928998</v>
      </c>
      <c r="F30" s="222">
        <f>F26+F28</f>
        <v>494231.95993070997</v>
      </c>
      <c r="G30" s="248" t="str">
        <f>"Line "&amp;A26&amp;" + Line "&amp;A28</f>
        <v>Line 16 + Line 18</v>
      </c>
      <c r="H30" s="228">
        <f t="shared" si="1"/>
        <v>20</v>
      </c>
    </row>
    <row r="31" spans="1:10" ht="17.25" thickTop="1" thickBot="1">
      <c r="A31" s="228">
        <f t="shared" si="0"/>
        <v>21</v>
      </c>
      <c r="B31" s="249"/>
      <c r="C31" s="890"/>
      <c r="D31" s="250"/>
      <c r="E31" s="251"/>
      <c r="F31" s="251"/>
      <c r="G31" s="252"/>
      <c r="H31" s="228">
        <f t="shared" si="1"/>
        <v>21</v>
      </c>
    </row>
    <row r="32" spans="1:10">
      <c r="A32" s="228">
        <f t="shared" si="0"/>
        <v>22</v>
      </c>
      <c r="B32" s="253"/>
      <c r="D32" s="254"/>
      <c r="E32" s="255"/>
      <c r="F32" s="254"/>
      <c r="G32" s="246"/>
      <c r="H32" s="228">
        <f t="shared" si="1"/>
        <v>22</v>
      </c>
    </row>
    <row r="33" spans="1:22">
      <c r="A33" s="228">
        <f t="shared" si="0"/>
        <v>23</v>
      </c>
      <c r="B33" s="256" t="s">
        <v>504</v>
      </c>
      <c r="C33" s="228"/>
      <c r="D33" s="228"/>
      <c r="E33" s="228"/>
      <c r="F33" s="228"/>
      <c r="G33" s="246"/>
      <c r="H33" s="228">
        <f t="shared" si="1"/>
        <v>23</v>
      </c>
    </row>
    <row r="34" spans="1:22">
      <c r="A34" s="228">
        <f t="shared" si="0"/>
        <v>24</v>
      </c>
      <c r="B34" s="264">
        <v>921</v>
      </c>
      <c r="C34" s="240" t="s">
        <v>878</v>
      </c>
      <c r="D34" s="1187"/>
      <c r="E34" s="395">
        <v>4.7840642999999998</v>
      </c>
      <c r="F34" s="228"/>
      <c r="G34" s="246"/>
      <c r="H34" s="228">
        <f t="shared" si="1"/>
        <v>24</v>
      </c>
      <c r="J34" s="1186"/>
    </row>
    <row r="35" spans="1:22" ht="18.75">
      <c r="A35" s="228">
        <f t="shared" si="0"/>
        <v>25</v>
      </c>
      <c r="B35" s="264">
        <v>923</v>
      </c>
      <c r="C35" s="191" t="s">
        <v>1034</v>
      </c>
      <c r="D35" s="1187"/>
      <c r="E35" s="581">
        <v>-1166.7760000000001</v>
      </c>
      <c r="F35" s="228"/>
      <c r="G35" s="246"/>
      <c r="H35" s="228">
        <f t="shared" si="1"/>
        <v>25</v>
      </c>
      <c r="J35" s="1186"/>
    </row>
    <row r="36" spans="1:22">
      <c r="A36" s="228">
        <f t="shared" si="0"/>
        <v>26</v>
      </c>
      <c r="B36" s="264">
        <v>925</v>
      </c>
      <c r="C36" s="240" t="s">
        <v>877</v>
      </c>
      <c r="D36" s="621">
        <v>271.77697832000001</v>
      </c>
      <c r="E36" s="228"/>
      <c r="F36" s="228"/>
      <c r="G36" s="246"/>
      <c r="H36" s="228">
        <f t="shared" si="1"/>
        <v>26</v>
      </c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>
      <c r="A37" s="228">
        <f t="shared" si="0"/>
        <v>27</v>
      </c>
      <c r="B37" s="264"/>
      <c r="C37" s="240" t="s">
        <v>878</v>
      </c>
      <c r="D37" s="1214">
        <v>110.252394</v>
      </c>
      <c r="E37" s="1187">
        <f>SUM(D36:D37)</f>
        <v>382.02937231999999</v>
      </c>
      <c r="F37" s="228"/>
      <c r="G37" s="246"/>
      <c r="H37" s="228">
        <f t="shared" si="1"/>
        <v>27</v>
      </c>
      <c r="J37" s="1234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 s="228">
        <f t="shared" si="0"/>
        <v>28</v>
      </c>
      <c r="B38" s="264">
        <v>926</v>
      </c>
      <c r="C38" s="791" t="s">
        <v>877</v>
      </c>
      <c r="D38"/>
      <c r="E38" s="1215">
        <v>446.01363487000009</v>
      </c>
      <c r="F38" s="228"/>
      <c r="G38" s="246"/>
      <c r="H38" s="228">
        <f t="shared" si="1"/>
        <v>28</v>
      </c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>
      <c r="A39" s="228">
        <f t="shared" si="0"/>
        <v>29</v>
      </c>
      <c r="B39" s="1189">
        <v>927</v>
      </c>
      <c r="C39" s="791" t="s">
        <v>495</v>
      </c>
      <c r="D39" s="1187"/>
      <c r="E39" s="1215">
        <v>112751.95299999999</v>
      </c>
      <c r="F39" s="228"/>
      <c r="G39" s="246"/>
      <c r="H39" s="228">
        <f t="shared" si="1"/>
        <v>29</v>
      </c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228">
        <f t="shared" si="0"/>
        <v>30</v>
      </c>
      <c r="B40" s="264">
        <v>928</v>
      </c>
      <c r="C40" s="240" t="s">
        <v>994</v>
      </c>
      <c r="D40" s="1187">
        <v>22096.966619999999</v>
      </c>
      <c r="E40" s="228"/>
      <c r="F40" s="228"/>
      <c r="G40" s="246"/>
      <c r="H40" s="228">
        <f t="shared" si="1"/>
        <v>30</v>
      </c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A41" s="228">
        <f t="shared" si="0"/>
        <v>31</v>
      </c>
      <c r="B41" s="264"/>
      <c r="C41" s="240" t="s">
        <v>507</v>
      </c>
      <c r="D41" s="1187">
        <v>0.77205999999999997</v>
      </c>
      <c r="E41" s="228"/>
      <c r="F41" s="228"/>
      <c r="G41" s="246"/>
      <c r="H41" s="228">
        <f t="shared" si="1"/>
        <v>31</v>
      </c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A42" s="228">
        <f t="shared" si="0"/>
        <v>32</v>
      </c>
      <c r="B42" s="264"/>
      <c r="C42" s="240" t="s">
        <v>877</v>
      </c>
      <c r="D42" s="1187">
        <v>666.62089999999989</v>
      </c>
      <c r="E42" s="228"/>
      <c r="F42" s="228"/>
      <c r="G42" s="246"/>
      <c r="H42" s="228">
        <f t="shared" si="1"/>
        <v>32</v>
      </c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 s="228">
        <f t="shared" si="0"/>
        <v>33</v>
      </c>
      <c r="B43" s="264"/>
      <c r="C43" s="790" t="s">
        <v>505</v>
      </c>
      <c r="D43" s="1218">
        <v>0</v>
      </c>
      <c r="E43" s="228"/>
      <c r="F43" s="228"/>
      <c r="G43" s="246"/>
      <c r="H43" s="228">
        <f t="shared" si="1"/>
        <v>33</v>
      </c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A44" s="228">
        <f t="shared" si="0"/>
        <v>34</v>
      </c>
      <c r="B44" s="264"/>
      <c r="C44" s="790" t="s">
        <v>506</v>
      </c>
      <c r="D44" s="1214">
        <v>1267.5963200000001</v>
      </c>
      <c r="E44" s="1187">
        <f>SUM(D40:D44)</f>
        <v>24031.955899999997</v>
      </c>
      <c r="F44" s="228"/>
      <c r="G44" s="246"/>
      <c r="H44" s="228">
        <f t="shared" si="1"/>
        <v>34</v>
      </c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A45" s="228">
        <f t="shared" si="0"/>
        <v>35</v>
      </c>
      <c r="B45" s="264">
        <v>929</v>
      </c>
      <c r="C45" s="790" t="s">
        <v>1012</v>
      </c>
      <c r="D45" s="1187"/>
      <c r="E45" s="1187">
        <v>-3937.7277100000001</v>
      </c>
      <c r="F45" s="228"/>
      <c r="G45" s="246"/>
      <c r="H45" s="228">
        <f t="shared" si="1"/>
        <v>35</v>
      </c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>
      <c r="A46" s="228">
        <f t="shared" si="0"/>
        <v>36</v>
      </c>
      <c r="B46" s="1190">
        <v>930.1</v>
      </c>
      <c r="C46" s="790" t="s">
        <v>498</v>
      </c>
      <c r="D46" s="1187"/>
      <c r="E46" s="1215">
        <v>55.474339999999998</v>
      </c>
      <c r="F46" s="228"/>
      <c r="G46" s="246"/>
      <c r="H46" s="228">
        <f t="shared" si="1"/>
        <v>36</v>
      </c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>
      <c r="A47" s="228">
        <f t="shared" si="0"/>
        <v>37</v>
      </c>
      <c r="B47" s="1150">
        <v>930.2</v>
      </c>
      <c r="C47" s="791" t="s">
        <v>508</v>
      </c>
      <c r="D47" s="1215">
        <v>908.447</v>
      </c>
      <c r="F47" s="228"/>
      <c r="G47" s="246"/>
      <c r="H47" s="228">
        <f t="shared" si="1"/>
        <v>37</v>
      </c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>
      <c r="A48" s="228">
        <f t="shared" si="0"/>
        <v>38</v>
      </c>
      <c r="B48" s="1150"/>
      <c r="C48" s="240" t="s">
        <v>878</v>
      </c>
      <c r="D48" s="1216">
        <v>137.16390779999998</v>
      </c>
      <c r="E48" s="1188">
        <f>SUM(D47:D48)</f>
        <v>1045.6109077999999</v>
      </c>
      <c r="F48" s="228"/>
      <c r="G48" s="246"/>
      <c r="H48" s="228">
        <f t="shared" si="1"/>
        <v>38</v>
      </c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1:8">
      <c r="A49" s="228">
        <f t="shared" si="0"/>
        <v>39</v>
      </c>
      <c r="B49" s="264">
        <v>935</v>
      </c>
      <c r="C49" s="240" t="s">
        <v>509</v>
      </c>
      <c r="D49" s="1187"/>
      <c r="E49" s="1216">
        <v>0</v>
      </c>
      <c r="F49" s="228"/>
      <c r="G49" s="246"/>
      <c r="H49" s="228">
        <f t="shared" si="1"/>
        <v>39</v>
      </c>
    </row>
    <row r="50" spans="1:8">
      <c r="A50" s="228">
        <f t="shared" si="0"/>
        <v>40</v>
      </c>
      <c r="B50" s="264"/>
      <c r="C50" s="1191"/>
      <c r="D50" s="1192"/>
      <c r="E50" s="392"/>
      <c r="F50" s="228"/>
      <c r="G50" s="246"/>
      <c r="H50" s="228">
        <f t="shared" si="1"/>
        <v>40</v>
      </c>
    </row>
    <row r="51" spans="1:8" ht="16.5" thickBot="1">
      <c r="A51" s="228">
        <f t="shared" si="0"/>
        <v>41</v>
      </c>
      <c r="B51" s="253"/>
      <c r="C51" s="1193" t="s">
        <v>481</v>
      </c>
      <c r="D51" s="1194"/>
      <c r="E51" s="1195">
        <f>SUM(E34:E49)</f>
        <v>133613.31750928998</v>
      </c>
      <c r="F51" s="228"/>
      <c r="G51" s="246"/>
      <c r="H51" s="228">
        <f t="shared" si="1"/>
        <v>41</v>
      </c>
    </row>
    <row r="52" spans="1:8" ht="16.5" thickTop="1">
      <c r="A52" s="228">
        <f t="shared" si="0"/>
        <v>42</v>
      </c>
      <c r="B52" s="256"/>
      <c r="C52" s="228"/>
      <c r="D52" s="228"/>
      <c r="E52" s="228"/>
      <c r="F52" s="228"/>
      <c r="G52" s="246"/>
      <c r="H52" s="228">
        <f t="shared" si="1"/>
        <v>42</v>
      </c>
    </row>
    <row r="53" spans="1:8">
      <c r="A53" s="228">
        <f t="shared" si="0"/>
        <v>43</v>
      </c>
      <c r="B53" s="256"/>
      <c r="C53" s="228"/>
      <c r="D53" s="228"/>
      <c r="E53" s="228"/>
      <c r="F53" s="228"/>
      <c r="G53" s="246"/>
      <c r="H53" s="228">
        <f t="shared" si="1"/>
        <v>43</v>
      </c>
    </row>
    <row r="54" spans="1:8" ht="18.75">
      <c r="A54" s="228">
        <f t="shared" si="0"/>
        <v>44</v>
      </c>
      <c r="B54" s="1217">
        <v>1</v>
      </c>
      <c r="C54" s="191" t="str">
        <f>"This amount represents the Non-Direct A&amp;G expenses billed to Citizens in "&amp;Automation!B3&amp;", which is added back to derive Total Adjusted A&amp;G Expenses in SAP"</f>
        <v>This amount represents the Non-Direct A&amp;G expenses billed to Citizens in 2023, which is added back to derive Total Adjusted A&amp;G Expenses in SAP</v>
      </c>
      <c r="E54" s="342"/>
      <c r="F54" s="210"/>
      <c r="G54" s="246"/>
      <c r="H54" s="228">
        <f t="shared" si="1"/>
        <v>44</v>
      </c>
    </row>
    <row r="55" spans="1:8" ht="18.75">
      <c r="A55" s="228">
        <f t="shared" si="0"/>
        <v>45</v>
      </c>
      <c r="B55" s="1217"/>
      <c r="C55" s="191" t="s">
        <v>510</v>
      </c>
      <c r="E55" s="342"/>
      <c r="F55" s="210"/>
      <c r="G55" s="246"/>
      <c r="H55" s="228">
        <f t="shared" si="1"/>
        <v>45</v>
      </c>
    </row>
    <row r="56" spans="1:8" ht="18.75">
      <c r="A56" s="228">
        <f t="shared" si="0"/>
        <v>46</v>
      </c>
      <c r="B56" s="1217">
        <v>2</v>
      </c>
      <c r="C56" s="1282" t="s">
        <v>1044</v>
      </c>
      <c r="E56" s="342"/>
      <c r="F56" s="210"/>
      <c r="G56" s="246"/>
      <c r="H56" s="228">
        <f t="shared" si="1"/>
        <v>46</v>
      </c>
    </row>
    <row r="57" spans="1:8" ht="16.5" thickBot="1">
      <c r="A57" s="228">
        <f t="shared" si="0"/>
        <v>47</v>
      </c>
      <c r="B57" s="259"/>
      <c r="C57" s="896"/>
      <c r="D57" s="890"/>
      <c r="E57" s="890"/>
      <c r="F57" s="890"/>
      <c r="G57" s="252"/>
      <c r="H57" s="228">
        <f t="shared" si="1"/>
        <v>47</v>
      </c>
    </row>
    <row r="58" spans="1:8">
      <c r="C58" s="240"/>
    </row>
    <row r="59" spans="1:8">
      <c r="A59" s="225"/>
      <c r="C59" s="240"/>
      <c r="D59" s="260"/>
      <c r="E59" s="260"/>
    </row>
    <row r="60" spans="1:8" ht="18.75">
      <c r="A60" s="261"/>
      <c r="B60" s="121"/>
      <c r="C60" s="3"/>
      <c r="D60" s="62"/>
      <c r="E60" s="62"/>
      <c r="F60" s="62"/>
    </row>
    <row r="61" spans="1:8" ht="18.75">
      <c r="A61" s="261"/>
      <c r="B61" s="121"/>
      <c r="C61" s="16"/>
      <c r="D61" s="62"/>
      <c r="E61" s="62"/>
      <c r="F61" s="62"/>
    </row>
    <row r="62" spans="1:8" ht="18.75">
      <c r="A62" s="261"/>
      <c r="B62" s="211"/>
      <c r="C62" s="3"/>
      <c r="D62" s="3"/>
      <c r="E62" s="3"/>
      <c r="F62" s="3"/>
    </row>
    <row r="63" spans="1:8" ht="18.75">
      <c r="A63" s="261"/>
      <c r="C63" s="240"/>
    </row>
    <row r="64" spans="1:8" ht="18.75">
      <c r="A64" s="261"/>
      <c r="C64" s="240"/>
    </row>
    <row r="65" spans="1:3" ht="18.75">
      <c r="A65" s="261"/>
      <c r="C65" s="240"/>
    </row>
    <row r="66" spans="1:3">
      <c r="A66" s="225"/>
      <c r="C66" s="240"/>
    </row>
    <row r="67" spans="1:3" ht="18.75">
      <c r="A67" s="261"/>
      <c r="C67" s="240"/>
    </row>
    <row r="68" spans="1:3">
      <c r="A68" s="225"/>
      <c r="C68" s="240"/>
    </row>
    <row r="69" spans="1:3" ht="18.75">
      <c r="A69" s="261"/>
      <c r="C69" s="240"/>
    </row>
    <row r="70" spans="1:3">
      <c r="A70" s="225"/>
      <c r="C70" s="240"/>
    </row>
    <row r="71" spans="1:3" ht="18.75">
      <c r="A71" s="261"/>
      <c r="C71" s="240"/>
    </row>
    <row r="72" spans="1:3" ht="18.75">
      <c r="A72" s="261"/>
      <c r="B72" s="240"/>
    </row>
    <row r="73" spans="1:3" ht="18.75">
      <c r="A73" s="261"/>
      <c r="B73" s="240"/>
    </row>
    <row r="74" spans="1:3">
      <c r="B74" s="240"/>
    </row>
    <row r="75" spans="1:3" ht="18.75">
      <c r="A75" s="261"/>
      <c r="B75" s="240"/>
    </row>
    <row r="76" spans="1:3">
      <c r="A76" s="262"/>
      <c r="B76" s="263"/>
    </row>
    <row r="77" spans="1:3">
      <c r="B77" s="240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37"/>
  <sheetViews>
    <sheetView zoomScale="80" zoomScaleNormal="80" zoomScalePageLayoutView="80" workbookViewId="0"/>
  </sheetViews>
  <sheetFormatPr defaultColWidth="8.85546875" defaultRowHeight="15.75"/>
  <cols>
    <col min="1" max="1" width="5.42578125" style="211" customWidth="1"/>
    <col min="2" max="2" width="64.5703125" style="191" customWidth="1"/>
    <col min="3" max="3" width="21.1406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425781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2">
      <c r="A1" s="471"/>
      <c r="E1" s="326"/>
      <c r="F1" s="325"/>
      <c r="G1" s="211"/>
      <c r="H1" s="211"/>
    </row>
    <row r="2" spans="1:12">
      <c r="B2" s="1317" t="s">
        <v>0</v>
      </c>
      <c r="C2" s="1317"/>
      <c r="D2" s="1317"/>
      <c r="E2" s="1317"/>
      <c r="F2" s="1317"/>
      <c r="G2" s="1317"/>
      <c r="H2" s="211"/>
    </row>
    <row r="3" spans="1:12">
      <c r="B3" s="1317" t="s">
        <v>511</v>
      </c>
      <c r="C3" s="1317"/>
      <c r="D3" s="1317"/>
      <c r="E3" s="1317"/>
      <c r="F3" s="1317"/>
      <c r="G3" s="1317"/>
      <c r="H3" s="211"/>
    </row>
    <row r="4" spans="1:12">
      <c r="B4" s="1317" t="s">
        <v>512</v>
      </c>
      <c r="C4" s="1317"/>
      <c r="D4" s="1317"/>
      <c r="E4" s="1317"/>
      <c r="F4" s="1317"/>
      <c r="G4" s="1317"/>
      <c r="H4" s="211"/>
    </row>
    <row r="5" spans="1:12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211"/>
      <c r="J5" s="342"/>
    </row>
    <row r="6" spans="1:12">
      <c r="B6" s="1326" t="s">
        <v>3</v>
      </c>
      <c r="C6" s="1323"/>
      <c r="D6" s="1323"/>
      <c r="E6" s="1323"/>
      <c r="F6" s="1323"/>
      <c r="G6" s="1323"/>
      <c r="H6" s="211"/>
    </row>
    <row r="7" spans="1:12">
      <c r="B7" s="211"/>
      <c r="C7" s="211"/>
      <c r="D7" s="211"/>
      <c r="E7" s="211"/>
      <c r="F7" s="471"/>
      <c r="G7" s="211"/>
      <c r="H7" s="211"/>
      <c r="J7"/>
      <c r="K7"/>
      <c r="L7"/>
    </row>
    <row r="8" spans="1:12">
      <c r="A8" s="211" t="s">
        <v>4</v>
      </c>
      <c r="B8" s="471"/>
      <c r="C8" s="211" t="s">
        <v>187</v>
      </c>
      <c r="D8" s="471"/>
      <c r="E8" s="471"/>
      <c r="F8" s="471"/>
      <c r="G8" s="211"/>
      <c r="H8" s="211" t="s">
        <v>4</v>
      </c>
      <c r="J8"/>
      <c r="K8"/>
      <c r="L8"/>
    </row>
    <row r="9" spans="1:12">
      <c r="A9" s="211" t="s">
        <v>5</v>
      </c>
      <c r="C9" s="848" t="s">
        <v>189</v>
      </c>
      <c r="E9" s="865" t="s">
        <v>7</v>
      </c>
      <c r="F9" s="211"/>
      <c r="G9" s="848" t="s">
        <v>8</v>
      </c>
      <c r="H9" s="211" t="s">
        <v>5</v>
      </c>
    </row>
    <row r="10" spans="1:12">
      <c r="F10" s="211"/>
      <c r="G10" s="1138"/>
      <c r="H10" s="211"/>
    </row>
    <row r="11" spans="1:12">
      <c r="A11" s="211">
        <v>1</v>
      </c>
      <c r="B11" s="3" t="s">
        <v>513</v>
      </c>
      <c r="C11" s="5" t="s">
        <v>940</v>
      </c>
      <c r="E11" s="324">
        <v>14293.665000000001</v>
      </c>
      <c r="F11" s="325"/>
      <c r="G11" s="5"/>
      <c r="H11" s="211">
        <f>A11</f>
        <v>1</v>
      </c>
      <c r="K11" s="323"/>
    </row>
    <row r="12" spans="1:12">
      <c r="A12" s="211">
        <f>+A11+1</f>
        <v>2</v>
      </c>
      <c r="B12" s="3"/>
      <c r="C12" s="323"/>
      <c r="E12" s="326"/>
      <c r="F12" s="325"/>
      <c r="G12" s="5"/>
      <c r="H12" s="211">
        <f>+H11+1</f>
        <v>2</v>
      </c>
      <c r="K12" s="323"/>
    </row>
    <row r="13" spans="1:12" ht="18.75">
      <c r="A13" s="211">
        <f t="shared" ref="A13:A27" si="0">+A12+1</f>
        <v>3</v>
      </c>
      <c r="B13" s="3" t="s">
        <v>514</v>
      </c>
      <c r="C13" s="323"/>
      <c r="E13" s="327">
        <f>32531.389-E15</f>
        <v>17323.43202</v>
      </c>
      <c r="F13" s="325"/>
      <c r="G13" s="5" t="str">
        <f>"AI-1; Line "&amp;'AI-1'!A59</f>
        <v>AI-1; Line 50</v>
      </c>
      <c r="H13" s="211">
        <f t="shared" ref="H13:H27" si="1">+H12+1</f>
        <v>3</v>
      </c>
      <c r="J13" s="342"/>
      <c r="K13" s="323"/>
    </row>
    <row r="14" spans="1:12">
      <c r="A14" s="211">
        <f t="shared" si="0"/>
        <v>4</v>
      </c>
      <c r="B14" s="3"/>
      <c r="C14" s="323"/>
      <c r="E14" s="328"/>
      <c r="F14" s="325"/>
      <c r="G14" s="5"/>
      <c r="H14" s="211">
        <f t="shared" si="1"/>
        <v>4</v>
      </c>
      <c r="K14" s="323"/>
    </row>
    <row r="15" spans="1:12" ht="18.75">
      <c r="A15" s="211">
        <f t="shared" si="0"/>
        <v>5</v>
      </c>
      <c r="B15" s="3" t="s">
        <v>515</v>
      </c>
      <c r="C15" s="323"/>
      <c r="E15" s="327">
        <f>'AI-1'!E57</f>
        <v>15207.956979999999</v>
      </c>
      <c r="F15" s="325"/>
      <c r="G15" s="5" t="str">
        <f>"AI-1; Line "&amp;'AI-1'!A57</f>
        <v>AI-1; Line 48</v>
      </c>
      <c r="H15" s="211">
        <f t="shared" si="1"/>
        <v>5</v>
      </c>
      <c r="J15" s="392"/>
      <c r="K15" s="323"/>
    </row>
    <row r="16" spans="1:12">
      <c r="A16" s="211">
        <f t="shared" si="0"/>
        <v>6</v>
      </c>
      <c r="B16" s="3"/>
      <c r="C16" s="323"/>
      <c r="E16" s="328"/>
      <c r="F16" s="325"/>
      <c r="G16" s="5"/>
      <c r="H16" s="211">
        <f t="shared" si="1"/>
        <v>6</v>
      </c>
      <c r="K16" s="323"/>
    </row>
    <row r="17" spans="1:11">
      <c r="A17" s="211">
        <f t="shared" si="0"/>
        <v>7</v>
      </c>
      <c r="B17" s="3" t="s">
        <v>516</v>
      </c>
      <c r="C17" s="5" t="s">
        <v>941</v>
      </c>
      <c r="E17" s="327">
        <v>77850.195999999996</v>
      </c>
      <c r="F17" s="325"/>
      <c r="G17" s="5"/>
      <c r="H17" s="211">
        <f t="shared" si="1"/>
        <v>7</v>
      </c>
      <c r="K17" s="323"/>
    </row>
    <row r="18" spans="1:11">
      <c r="A18" s="211">
        <f t="shared" si="0"/>
        <v>8</v>
      </c>
      <c r="B18" s="3"/>
      <c r="C18" s="5"/>
      <c r="E18" s="328"/>
      <c r="F18" s="325"/>
      <c r="G18" s="5"/>
      <c r="H18" s="211">
        <f t="shared" si="1"/>
        <v>8</v>
      </c>
      <c r="K18" s="323"/>
    </row>
    <row r="19" spans="1:11">
      <c r="A19" s="211">
        <f t="shared" si="0"/>
        <v>9</v>
      </c>
      <c r="B19" s="3" t="s">
        <v>517</v>
      </c>
      <c r="C19" s="5" t="s">
        <v>942</v>
      </c>
      <c r="E19" s="327">
        <v>19469.243999999999</v>
      </c>
      <c r="F19" s="325"/>
      <c r="G19" s="5"/>
      <c r="H19" s="211">
        <f t="shared" si="1"/>
        <v>9</v>
      </c>
      <c r="K19" s="323"/>
    </row>
    <row r="20" spans="1:11">
      <c r="A20" s="211">
        <f t="shared" si="0"/>
        <v>10</v>
      </c>
      <c r="B20" s="3"/>
      <c r="C20" s="5"/>
      <c r="E20" s="329"/>
      <c r="F20" s="325"/>
      <c r="G20" s="5"/>
      <c r="H20" s="211">
        <f t="shared" si="1"/>
        <v>10</v>
      </c>
      <c r="K20" s="323"/>
    </row>
    <row r="21" spans="1:11">
      <c r="A21" s="211">
        <f t="shared" si="0"/>
        <v>11</v>
      </c>
      <c r="B21" s="3" t="s">
        <v>518</v>
      </c>
      <c r="C21" s="5" t="s">
        <v>943</v>
      </c>
      <c r="E21" s="279">
        <v>18488.069</v>
      </c>
      <c r="F21" s="325"/>
      <c r="G21" s="5"/>
      <c r="H21" s="211">
        <f t="shared" si="1"/>
        <v>11</v>
      </c>
      <c r="K21" s="323"/>
    </row>
    <row r="22" spans="1:11">
      <c r="A22" s="211">
        <f t="shared" si="0"/>
        <v>12</v>
      </c>
      <c r="B22" s="3"/>
      <c r="C22" s="5"/>
      <c r="E22" s="326"/>
      <c r="F22" s="325"/>
      <c r="G22" s="5"/>
      <c r="H22" s="211">
        <f t="shared" si="1"/>
        <v>12</v>
      </c>
    </row>
    <row r="23" spans="1:11">
      <c r="A23" s="211">
        <f t="shared" si="0"/>
        <v>13</v>
      </c>
      <c r="B23" s="3" t="s">
        <v>519</v>
      </c>
      <c r="C23" s="5" t="s">
        <v>944</v>
      </c>
      <c r="E23" s="1075">
        <v>0</v>
      </c>
      <c r="F23" s="325"/>
      <c r="G23" s="5"/>
      <c r="H23" s="211">
        <f t="shared" si="1"/>
        <v>13</v>
      </c>
    </row>
    <row r="24" spans="1:11">
      <c r="A24" s="211">
        <f t="shared" si="0"/>
        <v>14</v>
      </c>
      <c r="B24" s="3"/>
      <c r="E24" s="330"/>
      <c r="F24" s="325"/>
      <c r="G24" s="5"/>
      <c r="H24" s="211">
        <f t="shared" si="1"/>
        <v>14</v>
      </c>
    </row>
    <row r="25" spans="1:11" ht="16.5" thickBot="1">
      <c r="A25" s="211">
        <f t="shared" si="0"/>
        <v>15</v>
      </c>
      <c r="B25" s="3" t="s">
        <v>520</v>
      </c>
      <c r="E25" s="981">
        <f>SUM(E11:E23)</f>
        <v>162632.56299999999</v>
      </c>
      <c r="F25" s="325"/>
      <c r="G25" s="65" t="str">
        <f>"Sum Lines "&amp;A11&amp;" thru "&amp;A23</f>
        <v>Sum Lines 1 thru 13</v>
      </c>
      <c r="H25" s="211">
        <f t="shared" si="1"/>
        <v>15</v>
      </c>
    </row>
    <row r="26" spans="1:11" ht="16.5" thickTop="1">
      <c r="A26" s="211">
        <f t="shared" si="0"/>
        <v>16</v>
      </c>
      <c r="B26" s="3"/>
      <c r="E26" s="330"/>
      <c r="F26" s="325"/>
      <c r="G26" s="65"/>
      <c r="H26" s="211">
        <f t="shared" si="1"/>
        <v>16</v>
      </c>
    </row>
    <row r="27" spans="1:11" ht="16.5" thickBot="1">
      <c r="A27" s="211">
        <f t="shared" si="0"/>
        <v>17</v>
      </c>
      <c r="B27" s="191" t="s">
        <v>196</v>
      </c>
      <c r="E27" s="982">
        <f>E13/E25</f>
        <v>0.10651884038745672</v>
      </c>
      <c r="F27" s="332"/>
      <c r="G27" s="4" t="str">
        <f>"Line "&amp;A13&amp;" / Line "&amp;A25</f>
        <v>Line 3 / Line 15</v>
      </c>
      <c r="H27" s="211">
        <f t="shared" si="1"/>
        <v>17</v>
      </c>
    </row>
    <row r="28" spans="1:11" ht="16.5" thickTop="1">
      <c r="E28" s="333"/>
      <c r="F28" s="332"/>
      <c r="G28" s="211"/>
      <c r="H28" s="211"/>
    </row>
    <row r="29" spans="1:11">
      <c r="E29" s="333"/>
      <c r="F29" s="332"/>
      <c r="G29" s="331"/>
      <c r="H29" s="211"/>
    </row>
    <row r="30" spans="1:11" ht="18.75">
      <c r="A30" s="334">
        <v>1</v>
      </c>
      <c r="B30" s="3" t="s">
        <v>521</v>
      </c>
      <c r="E30" s="333"/>
      <c r="F30" s="332"/>
      <c r="G30" s="211"/>
      <c r="H30" s="211"/>
    </row>
    <row r="31" spans="1:11" ht="18.75">
      <c r="A31" s="334">
        <v>2</v>
      </c>
      <c r="B31" s="3" t="s">
        <v>522</v>
      </c>
    </row>
    <row r="32" spans="1:11" ht="18.75">
      <c r="A32" s="66"/>
      <c r="B32" s="3"/>
    </row>
    <row r="33" spans="1:2">
      <c r="A33" s="4"/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28" orientation="portrait" r:id="rId1"/>
  <headerFooter scaleWithDoc="0">
    <oddFooter>&amp;C&amp;"Times New Roman,Regular"&amp;10AI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K66"/>
  <sheetViews>
    <sheetView zoomScale="80" zoomScaleNormal="80" workbookViewId="0"/>
  </sheetViews>
  <sheetFormatPr defaultColWidth="8.5703125" defaultRowHeight="15.75"/>
  <cols>
    <col min="1" max="1" width="5.42578125" style="90" bestFit="1" customWidth="1"/>
    <col min="2" max="2" width="11.140625" style="13" customWidth="1"/>
    <col min="3" max="3" width="69.42578125" style="13" customWidth="1"/>
    <col min="4" max="5" width="18.5703125" style="13" customWidth="1"/>
    <col min="6" max="6" width="5.42578125" style="90" bestFit="1" customWidth="1"/>
    <col min="7" max="7" width="11.5703125" style="13" bestFit="1" customWidth="1"/>
    <col min="8" max="16384" width="8.5703125" style="13"/>
  </cols>
  <sheetData>
    <row r="2" spans="1:11">
      <c r="B2" s="1322" t="s">
        <v>0</v>
      </c>
      <c r="C2" s="1322"/>
      <c r="D2" s="1322"/>
      <c r="E2" s="1322"/>
      <c r="F2" s="96"/>
    </row>
    <row r="3" spans="1:11">
      <c r="B3" s="1317" t="s">
        <v>511</v>
      </c>
      <c r="C3" s="1317"/>
      <c r="D3" s="1317"/>
      <c r="E3" s="1317"/>
      <c r="F3" s="210"/>
      <c r="G3" s="210"/>
    </row>
    <row r="4" spans="1:11">
      <c r="B4" s="1304" t="s">
        <v>523</v>
      </c>
      <c r="C4" s="1304"/>
      <c r="D4" s="1304"/>
      <c r="E4" s="1304"/>
    </row>
    <row r="5" spans="1:11">
      <c r="B5" s="1304" t="str">
        <f>" 12 Months Ending December 31, "&amp;Automation!$B$3</f>
        <v xml:space="preserve"> 12 Months Ending December 31, 2023</v>
      </c>
      <c r="C5" s="1304"/>
      <c r="D5" s="1304"/>
      <c r="E5" s="1304"/>
      <c r="H5" s="701"/>
    </row>
    <row r="6" spans="1:11">
      <c r="B6" s="1326" t="s">
        <v>3</v>
      </c>
      <c r="C6" s="1326"/>
      <c r="D6" s="1326"/>
      <c r="E6" s="1326"/>
      <c r="F6" s="96"/>
      <c r="G6" s="96"/>
      <c r="H6"/>
      <c r="I6"/>
      <c r="J6"/>
      <c r="K6"/>
    </row>
    <row r="7" spans="1:11" ht="16.5" thickBot="1">
      <c r="B7" s="76"/>
      <c r="C7" s="76"/>
      <c r="D7" s="76"/>
    </row>
    <row r="8" spans="1:11">
      <c r="A8" s="499" t="s">
        <v>4</v>
      </c>
      <c r="B8" s="1238" t="s">
        <v>524</v>
      </c>
      <c r="C8" s="1239"/>
      <c r="D8" s="1240"/>
      <c r="E8" s="1241"/>
      <c r="F8" s="499" t="s">
        <v>4</v>
      </c>
      <c r="H8" s="701"/>
    </row>
    <row r="9" spans="1:11" ht="18.75">
      <c r="A9" s="499" t="s">
        <v>5</v>
      </c>
      <c r="B9" s="1076" t="s">
        <v>258</v>
      </c>
      <c r="C9" s="983" t="s">
        <v>259</v>
      </c>
      <c r="D9" s="984" t="s">
        <v>525</v>
      </c>
      <c r="E9" s="1242" t="s">
        <v>526</v>
      </c>
      <c r="F9" s="499" t="s">
        <v>5</v>
      </c>
    </row>
    <row r="10" spans="1:11">
      <c r="A10" s="499">
        <v>1</v>
      </c>
      <c r="B10" s="1146" t="s">
        <v>855</v>
      </c>
      <c r="C10" s="1147" t="s">
        <v>856</v>
      </c>
      <c r="D10" s="1161">
        <v>94.942520000000002</v>
      </c>
      <c r="E10" s="1145"/>
      <c r="F10" s="499">
        <v>1</v>
      </c>
      <c r="H10" s="701"/>
    </row>
    <row r="11" spans="1:11">
      <c r="A11" s="499">
        <f>A10+1</f>
        <v>2</v>
      </c>
      <c r="B11" s="335" t="s">
        <v>527</v>
      </c>
      <c r="C11" s="82" t="s">
        <v>528</v>
      </c>
      <c r="D11" s="214">
        <v>4127.5900899999997</v>
      </c>
      <c r="E11" s="897"/>
      <c r="F11" s="499">
        <f>F10+1</f>
        <v>2</v>
      </c>
      <c r="G11" s="795"/>
      <c r="H11" s="774"/>
      <c r="I11" s="774"/>
    </row>
    <row r="12" spans="1:11">
      <c r="A12" s="499">
        <f>A11+1</f>
        <v>3</v>
      </c>
      <c r="B12" s="335" t="s">
        <v>529</v>
      </c>
      <c r="C12" s="82" t="s">
        <v>530</v>
      </c>
      <c r="D12" s="550">
        <v>343.84771000000001</v>
      </c>
      <c r="E12" s="897"/>
      <c r="F12" s="499">
        <f>F11+1</f>
        <v>3</v>
      </c>
      <c r="H12" s="774"/>
      <c r="I12" s="774"/>
    </row>
    <row r="13" spans="1:11">
      <c r="A13" s="499">
        <f t="shared" ref="A13:A60" si="0">A12+1</f>
        <v>4</v>
      </c>
      <c r="B13" s="335" t="s">
        <v>531</v>
      </c>
      <c r="C13" s="82" t="s">
        <v>532</v>
      </c>
      <c r="D13" s="550">
        <v>1228.5705800000001</v>
      </c>
      <c r="E13" s="897"/>
      <c r="F13" s="499">
        <f t="shared" ref="F13:F60" si="1">F12+1</f>
        <v>4</v>
      </c>
      <c r="H13" s="774"/>
      <c r="I13" s="774"/>
    </row>
    <row r="14" spans="1:11">
      <c r="A14" s="499">
        <f t="shared" si="0"/>
        <v>5</v>
      </c>
      <c r="B14" s="335" t="s">
        <v>533</v>
      </c>
      <c r="C14" s="82" t="s">
        <v>534</v>
      </c>
      <c r="D14" s="550">
        <v>472.83762999999999</v>
      </c>
      <c r="E14" s="897"/>
      <c r="F14" s="499">
        <f t="shared" si="1"/>
        <v>5</v>
      </c>
      <c r="H14" s="774"/>
      <c r="I14" s="774"/>
    </row>
    <row r="15" spans="1:11">
      <c r="A15" s="499">
        <f t="shared" si="0"/>
        <v>6</v>
      </c>
      <c r="B15" s="336" t="s">
        <v>535</v>
      </c>
      <c r="C15" s="82" t="s">
        <v>536</v>
      </c>
      <c r="D15" s="550">
        <v>1311.15482</v>
      </c>
      <c r="E15" s="897"/>
      <c r="F15" s="499">
        <f t="shared" si="1"/>
        <v>6</v>
      </c>
      <c r="H15" s="775"/>
      <c r="I15" s="775"/>
    </row>
    <row r="16" spans="1:11">
      <c r="A16" s="499">
        <f t="shared" si="0"/>
        <v>7</v>
      </c>
      <c r="B16" s="336" t="s">
        <v>537</v>
      </c>
      <c r="C16" s="82" t="s">
        <v>538</v>
      </c>
      <c r="D16" s="550">
        <v>211.68503000000001</v>
      </c>
      <c r="E16" s="897"/>
      <c r="F16" s="499">
        <f t="shared" si="1"/>
        <v>7</v>
      </c>
      <c r="H16" s="775"/>
      <c r="I16" s="775"/>
    </row>
    <row r="17" spans="1:9">
      <c r="A17" s="499">
        <f t="shared" si="0"/>
        <v>8</v>
      </c>
      <c r="B17" s="336" t="s">
        <v>539</v>
      </c>
      <c r="C17" s="82" t="s">
        <v>540</v>
      </c>
      <c r="D17" s="550">
        <v>0</v>
      </c>
      <c r="E17" s="897"/>
      <c r="F17" s="499">
        <f t="shared" si="1"/>
        <v>8</v>
      </c>
      <c r="H17" s="775"/>
      <c r="I17" s="775"/>
    </row>
    <row r="18" spans="1:9">
      <c r="A18" s="499">
        <f t="shared" si="0"/>
        <v>9</v>
      </c>
      <c r="B18" s="335" t="s">
        <v>541</v>
      </c>
      <c r="C18" s="82" t="s">
        <v>542</v>
      </c>
      <c r="D18" s="550">
        <v>88.964219999999997</v>
      </c>
      <c r="E18" s="898"/>
      <c r="F18" s="499">
        <f t="shared" si="1"/>
        <v>9</v>
      </c>
      <c r="H18" s="774"/>
      <c r="I18" s="774"/>
    </row>
    <row r="19" spans="1:9">
      <c r="A19" s="499">
        <f t="shared" si="0"/>
        <v>10</v>
      </c>
      <c r="B19" s="336" t="s">
        <v>543</v>
      </c>
      <c r="C19" s="82" t="s">
        <v>544</v>
      </c>
      <c r="D19" s="550">
        <v>0</v>
      </c>
      <c r="E19" s="1236"/>
      <c r="F19" s="499">
        <f t="shared" si="1"/>
        <v>10</v>
      </c>
      <c r="H19" s="775"/>
      <c r="I19" s="775"/>
    </row>
    <row r="20" spans="1:9">
      <c r="A20" s="499">
        <f t="shared" si="0"/>
        <v>11</v>
      </c>
      <c r="B20" s="336" t="s">
        <v>545</v>
      </c>
      <c r="C20" s="82" t="s">
        <v>546</v>
      </c>
      <c r="D20" s="550">
        <v>0</v>
      </c>
      <c r="E20" s="794"/>
      <c r="F20" s="499">
        <f t="shared" si="1"/>
        <v>11</v>
      </c>
      <c r="H20" s="775"/>
      <c r="I20" s="775"/>
    </row>
    <row r="21" spans="1:9">
      <c r="A21" s="499">
        <f t="shared" si="0"/>
        <v>12</v>
      </c>
      <c r="B21" s="335" t="s">
        <v>547</v>
      </c>
      <c r="C21" s="82" t="s">
        <v>548</v>
      </c>
      <c r="D21" s="550">
        <v>801.51909999999998</v>
      </c>
      <c r="E21" s="1243"/>
      <c r="F21" s="499">
        <f t="shared" si="1"/>
        <v>12</v>
      </c>
      <c r="H21" s="774"/>
      <c r="I21" s="774"/>
    </row>
    <row r="22" spans="1:9">
      <c r="A22" s="499">
        <f t="shared" si="0"/>
        <v>13</v>
      </c>
      <c r="B22" s="335" t="s">
        <v>549</v>
      </c>
      <c r="C22" s="82" t="s">
        <v>550</v>
      </c>
      <c r="D22" s="550">
        <v>205.61786999999998</v>
      </c>
      <c r="E22" s="899">
        <f>D22</f>
        <v>205.61786999999998</v>
      </c>
      <c r="F22" s="499">
        <f t="shared" si="1"/>
        <v>13</v>
      </c>
      <c r="H22" s="774"/>
      <c r="I22" s="774"/>
    </row>
    <row r="23" spans="1:9">
      <c r="A23" s="499">
        <f t="shared" si="0"/>
        <v>14</v>
      </c>
      <c r="B23" s="335" t="s">
        <v>551</v>
      </c>
      <c r="C23" s="82" t="s">
        <v>552</v>
      </c>
      <c r="D23" s="550">
        <v>2166.1308799999997</v>
      </c>
      <c r="E23" s="794">
        <f>D23</f>
        <v>2166.1308799999997</v>
      </c>
      <c r="F23" s="499">
        <f t="shared" si="1"/>
        <v>14</v>
      </c>
      <c r="H23" s="774"/>
      <c r="I23" s="774"/>
    </row>
    <row r="24" spans="1:9">
      <c r="A24" s="499">
        <f t="shared" si="0"/>
        <v>15</v>
      </c>
      <c r="B24" s="335" t="s">
        <v>553</v>
      </c>
      <c r="C24" s="82" t="s">
        <v>554</v>
      </c>
      <c r="D24" s="550">
        <v>1.5527299999999999</v>
      </c>
      <c r="E24" s="794"/>
      <c r="F24" s="499">
        <f t="shared" si="1"/>
        <v>15</v>
      </c>
      <c r="H24" s="774"/>
      <c r="I24" s="774"/>
    </row>
    <row r="25" spans="1:9">
      <c r="A25" s="499">
        <f t="shared" si="0"/>
        <v>16</v>
      </c>
      <c r="B25" s="336" t="s">
        <v>555</v>
      </c>
      <c r="C25" s="82" t="s">
        <v>556</v>
      </c>
      <c r="D25" s="550">
        <v>840.43408999999997</v>
      </c>
      <c r="E25" s="794"/>
      <c r="F25" s="499">
        <f t="shared" si="1"/>
        <v>16</v>
      </c>
      <c r="H25" s="775"/>
      <c r="I25" s="775"/>
    </row>
    <row r="26" spans="1:9">
      <c r="A26" s="499">
        <f t="shared" si="0"/>
        <v>17</v>
      </c>
      <c r="B26" s="335" t="s">
        <v>557</v>
      </c>
      <c r="C26" s="82" t="s">
        <v>558</v>
      </c>
      <c r="D26" s="550">
        <v>0</v>
      </c>
      <c r="E26" s="897"/>
      <c r="F26" s="499">
        <f t="shared" si="1"/>
        <v>17</v>
      </c>
      <c r="H26" s="774"/>
      <c r="I26" s="774"/>
    </row>
    <row r="27" spans="1:9">
      <c r="A27" s="499">
        <f t="shared" si="0"/>
        <v>18</v>
      </c>
      <c r="B27" s="335" t="s">
        <v>559</v>
      </c>
      <c r="C27" s="82" t="s">
        <v>560</v>
      </c>
      <c r="D27" s="550">
        <v>7.2263500000000001</v>
      </c>
      <c r="E27" s="794">
        <f>D27</f>
        <v>7.2263500000000001</v>
      </c>
      <c r="F27" s="499">
        <f t="shared" si="1"/>
        <v>18</v>
      </c>
      <c r="H27" s="774"/>
      <c r="I27" s="774"/>
    </row>
    <row r="28" spans="1:9">
      <c r="A28" s="499">
        <f t="shared" si="0"/>
        <v>19</v>
      </c>
      <c r="B28" s="335" t="s">
        <v>561</v>
      </c>
      <c r="C28" s="82" t="s">
        <v>562</v>
      </c>
      <c r="D28" s="550">
        <v>4638.5626299999994</v>
      </c>
      <c r="E28" s="897"/>
      <c r="F28" s="499">
        <f t="shared" si="1"/>
        <v>19</v>
      </c>
      <c r="H28" s="774"/>
      <c r="I28" s="774"/>
    </row>
    <row r="29" spans="1:9">
      <c r="A29" s="499">
        <f t="shared" si="0"/>
        <v>20</v>
      </c>
      <c r="B29" s="335" t="s">
        <v>563</v>
      </c>
      <c r="C29" s="82" t="s">
        <v>564</v>
      </c>
      <c r="D29" s="550">
        <v>0</v>
      </c>
      <c r="E29" s="897"/>
      <c r="F29" s="499">
        <f t="shared" si="1"/>
        <v>20</v>
      </c>
      <c r="H29" s="774"/>
      <c r="I29" s="774"/>
    </row>
    <row r="30" spans="1:9">
      <c r="A30" s="499">
        <f t="shared" si="0"/>
        <v>21</v>
      </c>
      <c r="B30" s="336" t="s">
        <v>565</v>
      </c>
      <c r="C30" s="82" t="s">
        <v>566</v>
      </c>
      <c r="D30" s="550">
        <v>0</v>
      </c>
      <c r="E30" s="897"/>
      <c r="F30" s="499">
        <f t="shared" si="1"/>
        <v>21</v>
      </c>
      <c r="H30" s="775"/>
      <c r="I30" s="775"/>
    </row>
    <row r="31" spans="1:9">
      <c r="A31" s="499">
        <f t="shared" si="0"/>
        <v>22</v>
      </c>
      <c r="B31" s="335" t="s">
        <v>567</v>
      </c>
      <c r="C31" s="82" t="s">
        <v>568</v>
      </c>
      <c r="D31" s="550">
        <v>1100.4364599999999</v>
      </c>
      <c r="E31" s="794"/>
      <c r="F31" s="499">
        <f t="shared" si="1"/>
        <v>22</v>
      </c>
      <c r="H31" s="774"/>
      <c r="I31" s="774"/>
    </row>
    <row r="32" spans="1:9">
      <c r="A32" s="499">
        <f t="shared" si="0"/>
        <v>23</v>
      </c>
      <c r="B32" s="335" t="s">
        <v>569</v>
      </c>
      <c r="C32" s="82" t="s">
        <v>570</v>
      </c>
      <c r="D32" s="550">
        <v>64.893619999999999</v>
      </c>
      <c r="E32" s="794"/>
      <c r="F32" s="499">
        <f t="shared" si="1"/>
        <v>23</v>
      </c>
      <c r="H32" s="774"/>
      <c r="I32" s="774"/>
    </row>
    <row r="33" spans="1:9">
      <c r="A33" s="499">
        <f t="shared" si="0"/>
        <v>24</v>
      </c>
      <c r="B33" s="335" t="s">
        <v>571</v>
      </c>
      <c r="C33" s="82" t="s">
        <v>572</v>
      </c>
      <c r="D33" s="550">
        <v>22.64181</v>
      </c>
      <c r="E33" s="898"/>
      <c r="F33" s="499">
        <f t="shared" si="1"/>
        <v>24</v>
      </c>
      <c r="H33" s="774"/>
      <c r="I33" s="774"/>
    </row>
    <row r="34" spans="1:9">
      <c r="A34" s="499">
        <f t="shared" si="0"/>
        <v>25</v>
      </c>
      <c r="B34" s="335" t="s">
        <v>573</v>
      </c>
      <c r="C34" s="82" t="s">
        <v>574</v>
      </c>
      <c r="D34" s="550">
        <v>708.01363000000003</v>
      </c>
      <c r="E34" s="794"/>
      <c r="F34" s="499">
        <f t="shared" si="1"/>
        <v>25</v>
      </c>
      <c r="H34" s="774"/>
      <c r="I34" s="774"/>
    </row>
    <row r="35" spans="1:9">
      <c r="A35" s="499">
        <f t="shared" si="0"/>
        <v>26</v>
      </c>
      <c r="B35" s="335" t="s">
        <v>575</v>
      </c>
      <c r="C35" s="82" t="s">
        <v>576</v>
      </c>
      <c r="D35" s="550">
        <v>848.47132999999997</v>
      </c>
      <c r="E35" s="794"/>
      <c r="F35" s="499">
        <f t="shared" si="1"/>
        <v>26</v>
      </c>
      <c r="H35" s="774"/>
      <c r="I35" s="774"/>
    </row>
    <row r="36" spans="1:9">
      <c r="A36" s="499">
        <f t="shared" si="0"/>
        <v>27</v>
      </c>
      <c r="B36" s="335" t="s">
        <v>577</v>
      </c>
      <c r="C36" s="82" t="s">
        <v>578</v>
      </c>
      <c r="D36" s="550">
        <v>0</v>
      </c>
      <c r="E36" s="794"/>
      <c r="F36" s="499">
        <f t="shared" si="1"/>
        <v>27</v>
      </c>
      <c r="H36" s="774"/>
      <c r="I36" s="774"/>
    </row>
    <row r="37" spans="1:9">
      <c r="A37" s="499">
        <f t="shared" si="0"/>
        <v>28</v>
      </c>
      <c r="B37" s="335" t="s">
        <v>579</v>
      </c>
      <c r="C37" s="82" t="s">
        <v>580</v>
      </c>
      <c r="D37" s="550">
        <v>2.0043800000000003</v>
      </c>
      <c r="E37" s="794"/>
      <c r="F37" s="499">
        <f t="shared" si="1"/>
        <v>28</v>
      </c>
      <c r="H37" s="774"/>
      <c r="I37" s="774"/>
    </row>
    <row r="38" spans="1:9">
      <c r="A38" s="499">
        <f t="shared" si="0"/>
        <v>29</v>
      </c>
      <c r="B38" s="335" t="s">
        <v>581</v>
      </c>
      <c r="C38" s="82" t="s">
        <v>582</v>
      </c>
      <c r="D38" s="550">
        <v>970.49509999999998</v>
      </c>
      <c r="E38" s="794">
        <f>D38</f>
        <v>970.49509999999998</v>
      </c>
      <c r="F38" s="499">
        <f t="shared" si="1"/>
        <v>29</v>
      </c>
      <c r="H38" s="774"/>
      <c r="I38" s="774"/>
    </row>
    <row r="39" spans="1:9">
      <c r="A39" s="499">
        <f t="shared" si="0"/>
        <v>30</v>
      </c>
      <c r="B39" s="335" t="s">
        <v>583</v>
      </c>
      <c r="C39" s="82" t="s">
        <v>584</v>
      </c>
      <c r="D39" s="550">
        <v>7510.0683399999998</v>
      </c>
      <c r="E39" s="794">
        <f>D39</f>
        <v>7510.0683399999998</v>
      </c>
      <c r="F39" s="499">
        <f t="shared" si="1"/>
        <v>30</v>
      </c>
      <c r="H39" s="774"/>
      <c r="I39" s="774"/>
    </row>
    <row r="40" spans="1:9">
      <c r="A40" s="499">
        <f t="shared" si="0"/>
        <v>31</v>
      </c>
      <c r="B40" s="335" t="s">
        <v>585</v>
      </c>
      <c r="C40" s="82" t="s">
        <v>586</v>
      </c>
      <c r="D40" s="550">
        <v>185.44855999999999</v>
      </c>
      <c r="E40" s="794"/>
      <c r="F40" s="499">
        <f t="shared" si="1"/>
        <v>31</v>
      </c>
      <c r="H40" s="774"/>
      <c r="I40" s="774"/>
    </row>
    <row r="41" spans="1:9">
      <c r="A41" s="499">
        <f t="shared" si="0"/>
        <v>32</v>
      </c>
      <c r="B41" s="335" t="s">
        <v>587</v>
      </c>
      <c r="C41" s="82" t="s">
        <v>588</v>
      </c>
      <c r="D41" s="550">
        <v>229.86107999999999</v>
      </c>
      <c r="E41" s="794"/>
      <c r="F41" s="499">
        <f t="shared" si="1"/>
        <v>32</v>
      </c>
      <c r="H41" s="774"/>
      <c r="I41" s="774"/>
    </row>
    <row r="42" spans="1:9">
      <c r="A42" s="499">
        <f t="shared" si="0"/>
        <v>33</v>
      </c>
      <c r="B42" s="335" t="s">
        <v>589</v>
      </c>
      <c r="C42" s="82" t="s">
        <v>590</v>
      </c>
      <c r="D42" s="550">
        <v>363.83279999999996</v>
      </c>
      <c r="E42" s="794">
        <f t="shared" ref="E42:E45" si="2">D42</f>
        <v>363.83279999999996</v>
      </c>
      <c r="F42" s="499">
        <f t="shared" si="1"/>
        <v>33</v>
      </c>
      <c r="H42" s="774"/>
      <c r="I42" s="774"/>
    </row>
    <row r="43" spans="1:9">
      <c r="A43" s="499">
        <f t="shared" si="0"/>
        <v>34</v>
      </c>
      <c r="B43" s="335" t="s">
        <v>591</v>
      </c>
      <c r="C43" s="82" t="s">
        <v>592</v>
      </c>
      <c r="D43" s="550">
        <v>380.92503000000005</v>
      </c>
      <c r="E43" s="794">
        <f t="shared" si="2"/>
        <v>380.92503000000005</v>
      </c>
      <c r="F43" s="499">
        <f t="shared" si="1"/>
        <v>34</v>
      </c>
      <c r="H43" s="774"/>
      <c r="I43" s="774"/>
    </row>
    <row r="44" spans="1:9">
      <c r="A44" s="499">
        <f t="shared" si="0"/>
        <v>35</v>
      </c>
      <c r="B44" s="335" t="s">
        <v>593</v>
      </c>
      <c r="C44" s="82" t="s">
        <v>594</v>
      </c>
      <c r="D44" s="550">
        <v>69.516019999999997</v>
      </c>
      <c r="E44" s="794">
        <f t="shared" si="2"/>
        <v>69.516019999999997</v>
      </c>
      <c r="F44" s="499">
        <f t="shared" si="1"/>
        <v>35</v>
      </c>
      <c r="H44" s="774"/>
      <c r="I44" s="774"/>
    </row>
    <row r="45" spans="1:9">
      <c r="A45" s="499">
        <f t="shared" si="0"/>
        <v>36</v>
      </c>
      <c r="B45" s="335" t="s">
        <v>595</v>
      </c>
      <c r="C45" s="1237" t="s">
        <v>596</v>
      </c>
      <c r="D45" s="550">
        <v>1217.8450700000001</v>
      </c>
      <c r="E45" s="1244">
        <f t="shared" si="2"/>
        <v>1217.8450700000001</v>
      </c>
      <c r="F45" s="499">
        <f t="shared" si="1"/>
        <v>36</v>
      </c>
      <c r="H45" s="774"/>
      <c r="I45" s="774"/>
    </row>
    <row r="46" spans="1:9">
      <c r="A46" s="499">
        <f t="shared" si="0"/>
        <v>37</v>
      </c>
      <c r="B46" s="335" t="s">
        <v>597</v>
      </c>
      <c r="C46" s="774" t="s">
        <v>598</v>
      </c>
      <c r="D46" s="550">
        <v>800.99265000000003</v>
      </c>
      <c r="E46" s="1244">
        <f t="shared" ref="E46:E54" si="3">D46</f>
        <v>800.99265000000003</v>
      </c>
      <c r="F46" s="499">
        <f t="shared" si="1"/>
        <v>37</v>
      </c>
      <c r="H46" s="774"/>
      <c r="I46" s="774"/>
    </row>
    <row r="47" spans="1:9">
      <c r="A47" s="499">
        <f t="shared" si="0"/>
        <v>38</v>
      </c>
      <c r="B47" s="335" t="s">
        <v>599</v>
      </c>
      <c r="C47" s="774" t="s">
        <v>600</v>
      </c>
      <c r="D47" s="550">
        <v>9.8040000000000003</v>
      </c>
      <c r="E47" s="1244">
        <f t="shared" si="3"/>
        <v>9.8040000000000003</v>
      </c>
      <c r="F47" s="499">
        <f t="shared" si="1"/>
        <v>38</v>
      </c>
      <c r="H47" s="774"/>
      <c r="I47" s="774"/>
    </row>
    <row r="48" spans="1:9">
      <c r="A48" s="499">
        <f t="shared" si="0"/>
        <v>39</v>
      </c>
      <c r="B48" s="335" t="s">
        <v>601</v>
      </c>
      <c r="C48" s="774" t="s">
        <v>602</v>
      </c>
      <c r="D48" s="550">
        <v>120.4676</v>
      </c>
      <c r="E48" s="1244">
        <f t="shared" si="3"/>
        <v>120.4676</v>
      </c>
      <c r="F48" s="499">
        <f t="shared" si="1"/>
        <v>39</v>
      </c>
      <c r="H48" s="774"/>
      <c r="I48" s="774"/>
    </row>
    <row r="49" spans="1:9">
      <c r="A49" s="499">
        <f t="shared" si="0"/>
        <v>40</v>
      </c>
      <c r="B49" s="335" t="s">
        <v>603</v>
      </c>
      <c r="C49" s="774" t="s">
        <v>604</v>
      </c>
      <c r="D49" s="550">
        <v>346.72058000000004</v>
      </c>
      <c r="E49" s="1244">
        <f t="shared" si="3"/>
        <v>346.72058000000004</v>
      </c>
      <c r="F49" s="499">
        <f t="shared" si="1"/>
        <v>40</v>
      </c>
      <c r="H49" s="774"/>
      <c r="I49" s="774"/>
    </row>
    <row r="50" spans="1:9">
      <c r="A50" s="499">
        <f t="shared" si="0"/>
        <v>41</v>
      </c>
      <c r="B50" s="335" t="s">
        <v>605</v>
      </c>
      <c r="C50" s="774" t="s">
        <v>606</v>
      </c>
      <c r="D50" s="550">
        <v>203.94607999999999</v>
      </c>
      <c r="E50" s="1244">
        <f t="shared" si="3"/>
        <v>203.94607999999999</v>
      </c>
      <c r="F50" s="499">
        <f t="shared" si="1"/>
        <v>41</v>
      </c>
      <c r="H50" s="774"/>
      <c r="I50" s="774"/>
    </row>
    <row r="51" spans="1:9">
      <c r="A51" s="499">
        <f t="shared" si="0"/>
        <v>42</v>
      </c>
      <c r="B51" s="335" t="s">
        <v>607</v>
      </c>
      <c r="C51" s="774" t="s">
        <v>608</v>
      </c>
      <c r="D51" s="550">
        <v>0</v>
      </c>
      <c r="E51" s="1244">
        <f t="shared" si="3"/>
        <v>0</v>
      </c>
      <c r="F51" s="499">
        <f t="shared" si="1"/>
        <v>42</v>
      </c>
      <c r="H51" s="774"/>
      <c r="I51" s="774"/>
    </row>
    <row r="52" spans="1:9">
      <c r="A52" s="499">
        <f t="shared" si="0"/>
        <v>43</v>
      </c>
      <c r="B52" s="335" t="s">
        <v>609</v>
      </c>
      <c r="C52" s="774" t="s">
        <v>610</v>
      </c>
      <c r="D52" s="550">
        <v>0</v>
      </c>
      <c r="E52" s="1244">
        <f t="shared" si="3"/>
        <v>0</v>
      </c>
      <c r="F52" s="499">
        <f t="shared" si="1"/>
        <v>43</v>
      </c>
      <c r="H52" s="774"/>
      <c r="I52" s="774"/>
    </row>
    <row r="53" spans="1:9">
      <c r="A53" s="499">
        <f t="shared" si="0"/>
        <v>44</v>
      </c>
      <c r="B53" s="335" t="s">
        <v>611</v>
      </c>
      <c r="C53" s="774" t="s">
        <v>612</v>
      </c>
      <c r="D53" s="550">
        <v>0.23061000000000001</v>
      </c>
      <c r="E53" s="1244">
        <f t="shared" si="3"/>
        <v>0.23061000000000001</v>
      </c>
      <c r="F53" s="499">
        <f t="shared" si="1"/>
        <v>44</v>
      </c>
      <c r="H53" s="774"/>
      <c r="I53" s="774"/>
    </row>
    <row r="54" spans="1:9">
      <c r="A54" s="499">
        <f t="shared" si="0"/>
        <v>45</v>
      </c>
      <c r="B54" s="335" t="s">
        <v>613</v>
      </c>
      <c r="C54" s="774" t="s">
        <v>614</v>
      </c>
      <c r="D54" s="550">
        <v>834.13800000000003</v>
      </c>
      <c r="E54" s="1244">
        <f t="shared" si="3"/>
        <v>834.13800000000003</v>
      </c>
      <c r="F54" s="499">
        <f t="shared" si="1"/>
        <v>45</v>
      </c>
      <c r="H54" s="774"/>
      <c r="I54" s="774"/>
    </row>
    <row r="55" spans="1:9">
      <c r="A55" s="499">
        <f t="shared" si="0"/>
        <v>46</v>
      </c>
      <c r="B55" s="335" t="s">
        <v>615</v>
      </c>
      <c r="C55" s="774" t="s">
        <v>616</v>
      </c>
      <c r="D55" s="985">
        <v>0</v>
      </c>
      <c r="E55" s="1245"/>
      <c r="F55" s="499">
        <f t="shared" si="1"/>
        <v>46</v>
      </c>
      <c r="H55" s="774"/>
      <c r="I55" s="774"/>
    </row>
    <row r="56" spans="1:9">
      <c r="A56" s="499">
        <f t="shared" si="0"/>
        <v>47</v>
      </c>
      <c r="B56" s="337"/>
      <c r="C56" s="339"/>
      <c r="D56" s="1246"/>
      <c r="E56" s="900"/>
      <c r="F56" s="499">
        <f t="shared" si="1"/>
        <v>47</v>
      </c>
    </row>
    <row r="57" spans="1:9" ht="16.5" thickBot="1">
      <c r="A57" s="499">
        <f t="shared" si="0"/>
        <v>48</v>
      </c>
      <c r="B57" s="337" t="s">
        <v>617</v>
      </c>
      <c r="C57" s="83"/>
      <c r="D57" s="986">
        <f>SUM(D10:D55)</f>
        <v>32531.388999999999</v>
      </c>
      <c r="E57" s="551">
        <f>SUM(E11:E54)</f>
        <v>15207.956979999999</v>
      </c>
      <c r="F57" s="499">
        <f t="shared" si="1"/>
        <v>48</v>
      </c>
    </row>
    <row r="58" spans="1:9" ht="16.5" thickTop="1">
      <c r="A58" s="499">
        <f t="shared" si="0"/>
        <v>49</v>
      </c>
      <c r="B58" s="337"/>
      <c r="C58" s="339"/>
      <c r="D58" s="1246"/>
      <c r="E58" s="900"/>
      <c r="F58" s="499">
        <f t="shared" si="1"/>
        <v>49</v>
      </c>
    </row>
    <row r="59" spans="1:9" ht="16.5" thickBot="1">
      <c r="A59" s="499">
        <f t="shared" si="0"/>
        <v>50</v>
      </c>
      <c r="B59" s="337" t="s">
        <v>618</v>
      </c>
      <c r="C59" s="83"/>
      <c r="D59" s="1247"/>
      <c r="E59" s="552">
        <f>D57-E57</f>
        <v>17323.43202</v>
      </c>
      <c r="F59" s="499">
        <f t="shared" si="1"/>
        <v>50</v>
      </c>
    </row>
    <row r="60" spans="1:9" ht="17.25" thickTop="1" thickBot="1">
      <c r="A60" s="499">
        <f t="shared" si="0"/>
        <v>51</v>
      </c>
      <c r="B60" s="338"/>
      <c r="C60" s="340"/>
      <c r="D60" s="901"/>
      <c r="E60" s="553"/>
      <c r="F60" s="499">
        <f t="shared" si="1"/>
        <v>51</v>
      </c>
    </row>
    <row r="61" spans="1:9">
      <c r="A61" s="499"/>
      <c r="B61" s="79"/>
      <c r="C61" s="79"/>
      <c r="D61" s="80"/>
      <c r="E61" s="81"/>
      <c r="F61" s="499"/>
    </row>
    <row r="62" spans="1:9">
      <c r="A62" s="664"/>
      <c r="B62" s="665"/>
      <c r="C62" s="665"/>
      <c r="D62" s="80"/>
      <c r="E62" s="81"/>
      <c r="F62" s="499"/>
    </row>
    <row r="63" spans="1:9" ht="18.75">
      <c r="A63" s="666">
        <v>1</v>
      </c>
      <c r="B63" s="667" t="s">
        <v>619</v>
      </c>
      <c r="C63" s="665"/>
      <c r="D63" s="79"/>
      <c r="E63" s="79"/>
      <c r="F63" s="499"/>
    </row>
    <row r="64" spans="1:9" ht="18.75">
      <c r="A64" s="666">
        <v>2</v>
      </c>
      <c r="B64" s="667" t="s">
        <v>620</v>
      </c>
      <c r="C64" s="665"/>
      <c r="D64" s="79"/>
      <c r="E64" s="79"/>
      <c r="F64" s="499"/>
    </row>
    <row r="65" spans="1:3" ht="18.75">
      <c r="A65" s="668"/>
      <c r="B65" s="3"/>
      <c r="C65" s="3"/>
    </row>
    <row r="66" spans="1:3">
      <c r="A66" s="211"/>
      <c r="B66" s="3"/>
      <c r="C66" s="3"/>
    </row>
  </sheetData>
  <mergeCells count="5">
    <mergeCell ref="B4:E4"/>
    <mergeCell ref="B5:E5"/>
    <mergeCell ref="B2:E2"/>
    <mergeCell ref="B3:E3"/>
    <mergeCell ref="B6:E6"/>
  </mergeCells>
  <conditionalFormatting sqref="H11:I55">
    <cfRule type="duplicateValues" dxfId="0" priority="3"/>
  </conditionalFormatting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I36"/>
  <sheetViews>
    <sheetView zoomScale="80" zoomScaleNormal="80" zoomScalePageLayoutView="80" workbookViewId="0"/>
  </sheetViews>
  <sheetFormatPr defaultColWidth="8.85546875" defaultRowHeight="15.75"/>
  <cols>
    <col min="1" max="1" width="5.140625" style="211" customWidth="1"/>
    <col min="2" max="2" width="69.140625" style="122" bestFit="1" customWidth="1"/>
    <col min="3" max="3" width="21.140625" style="284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140625" style="105" customWidth="1"/>
    <col min="9" max="9" width="20.42578125" style="122" bestFit="1" customWidth="1"/>
    <col min="10" max="16384" width="8.85546875" style="122"/>
  </cols>
  <sheetData>
    <row r="1" spans="1:9">
      <c r="B1" s="18"/>
      <c r="E1" s="276"/>
      <c r="F1" s="289"/>
      <c r="G1" s="105"/>
    </row>
    <row r="2" spans="1:9">
      <c r="B2" s="1322" t="s">
        <v>0</v>
      </c>
      <c r="C2" s="1322"/>
      <c r="D2" s="1322"/>
      <c r="E2" s="1322"/>
      <c r="F2" s="1322"/>
      <c r="G2" s="1322"/>
    </row>
    <row r="3" spans="1:9">
      <c r="B3" s="1322" t="s">
        <v>621</v>
      </c>
      <c r="C3" s="1322"/>
      <c r="D3" s="1322"/>
      <c r="E3" s="1322"/>
      <c r="F3" s="1322"/>
      <c r="G3" s="1322"/>
    </row>
    <row r="4" spans="1:9">
      <c r="B4" s="1322" t="s">
        <v>622</v>
      </c>
      <c r="C4" s="1322"/>
      <c r="D4" s="1322"/>
      <c r="E4" s="1322"/>
      <c r="F4" s="1322"/>
      <c r="G4" s="1322"/>
    </row>
    <row r="5" spans="1:9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I5" s="112"/>
    </row>
    <row r="6" spans="1:9" ht="15.75" customHeight="1">
      <c r="B6" s="1335">
        <v>-1000</v>
      </c>
      <c r="C6" s="1335"/>
      <c r="D6" s="1335"/>
      <c r="E6" s="1335"/>
      <c r="F6" s="1335"/>
      <c r="G6" s="1335"/>
    </row>
    <row r="7" spans="1:9">
      <c r="B7" s="105"/>
      <c r="D7" s="105"/>
      <c r="E7" s="105"/>
      <c r="F7" s="95"/>
      <c r="G7" s="105"/>
    </row>
    <row r="8" spans="1:9">
      <c r="A8" s="105" t="s">
        <v>4</v>
      </c>
      <c r="B8" s="95"/>
      <c r="C8" s="211" t="s">
        <v>187</v>
      </c>
      <c r="D8" s="95"/>
      <c r="E8" s="317"/>
      <c r="F8" s="95"/>
      <c r="G8" s="105"/>
      <c r="H8" s="105" t="s">
        <v>4</v>
      </c>
    </row>
    <row r="9" spans="1:9">
      <c r="A9" s="105" t="s">
        <v>5</v>
      </c>
      <c r="B9" s="95"/>
      <c r="C9" s="848" t="s">
        <v>189</v>
      </c>
      <c r="D9" s="95"/>
      <c r="E9" s="851" t="s">
        <v>7</v>
      </c>
      <c r="F9" s="95"/>
      <c r="G9" s="852" t="s">
        <v>8</v>
      </c>
      <c r="H9" s="105" t="s">
        <v>5</v>
      </c>
    </row>
    <row r="10" spans="1:9">
      <c r="A10" s="105"/>
      <c r="B10" s="95"/>
      <c r="C10" s="312"/>
      <c r="D10" s="95"/>
      <c r="E10" s="105"/>
      <c r="F10" s="95"/>
      <c r="G10" s="105"/>
    </row>
    <row r="11" spans="1:9">
      <c r="A11" s="211">
        <v>1</v>
      </c>
      <c r="B11" s="16" t="s">
        <v>623</v>
      </c>
      <c r="C11" s="105"/>
      <c r="D11" s="105"/>
      <c r="E11" s="760">
        <v>0</v>
      </c>
      <c r="F11" s="105"/>
      <c r="G11" s="288" t="s">
        <v>304</v>
      </c>
      <c r="H11" s="211">
        <f>A11</f>
        <v>1</v>
      </c>
    </row>
    <row r="12" spans="1:9">
      <c r="A12" s="211">
        <v>2</v>
      </c>
      <c r="B12" s="16"/>
      <c r="E12" s="318"/>
      <c r="F12" s="286"/>
      <c r="G12" s="288"/>
      <c r="H12" s="211">
        <f>H11+1</f>
        <v>2</v>
      </c>
    </row>
    <row r="13" spans="1:9">
      <c r="A13" s="211">
        <v>3</v>
      </c>
      <c r="B13" s="16" t="s">
        <v>624</v>
      </c>
      <c r="C13" s="105" t="s">
        <v>947</v>
      </c>
      <c r="E13" s="761">
        <v>0</v>
      </c>
      <c r="F13" s="286"/>
      <c r="G13" s="288" t="s">
        <v>304</v>
      </c>
      <c r="H13" s="211">
        <f t="shared" ref="H13:H33" si="0">H12+1</f>
        <v>3</v>
      </c>
    </row>
    <row r="14" spans="1:9">
      <c r="A14" s="211">
        <v>4</v>
      </c>
      <c r="C14" s="105"/>
      <c r="E14" s="318"/>
      <c r="F14" s="286"/>
      <c r="G14" s="288"/>
      <c r="H14" s="211">
        <f t="shared" si="0"/>
        <v>4</v>
      </c>
    </row>
    <row r="15" spans="1:9">
      <c r="A15" s="105">
        <v>5</v>
      </c>
      <c r="B15" s="16" t="s">
        <v>879</v>
      </c>
      <c r="C15" s="105" t="s">
        <v>945</v>
      </c>
      <c r="E15" s="758">
        <f>'AJ-1'!C15</f>
        <v>26427.473339999971</v>
      </c>
      <c r="F15" s="289"/>
      <c r="G15" s="288" t="str">
        <f>"AJ-1; Line "&amp;'AJ-1'!A15</f>
        <v>AJ-1; Line 1</v>
      </c>
      <c r="H15" s="211">
        <f t="shared" si="0"/>
        <v>5</v>
      </c>
    </row>
    <row r="16" spans="1:9">
      <c r="A16" s="105">
        <v>6</v>
      </c>
      <c r="B16" s="170"/>
      <c r="E16" s="295"/>
      <c r="F16" s="289"/>
      <c r="G16" s="288"/>
      <c r="H16" s="211">
        <f t="shared" si="0"/>
        <v>6</v>
      </c>
    </row>
    <row r="17" spans="1:8">
      <c r="A17" s="105">
        <v>7</v>
      </c>
      <c r="B17" s="122" t="s">
        <v>625</v>
      </c>
      <c r="C17" s="105" t="s">
        <v>946</v>
      </c>
      <c r="E17" s="320">
        <f>'AJ-2'!D15</f>
        <v>164469.95111599998</v>
      </c>
      <c r="F17" s="105"/>
      <c r="G17" s="288" t="str">
        <f>"AJ-2; Line "&amp;'AJ-2'!A15</f>
        <v>AJ-2; Line 3</v>
      </c>
      <c r="H17" s="211">
        <f t="shared" si="0"/>
        <v>7</v>
      </c>
    </row>
    <row r="18" spans="1:8">
      <c r="A18" s="211">
        <v>8</v>
      </c>
      <c r="B18" s="702"/>
      <c r="E18" s="290"/>
      <c r="H18" s="211">
        <f t="shared" si="0"/>
        <v>8</v>
      </c>
    </row>
    <row r="19" spans="1:8">
      <c r="A19" s="211">
        <v>9</v>
      </c>
      <c r="B19" s="122" t="s">
        <v>196</v>
      </c>
      <c r="C19" s="105"/>
      <c r="E19" s="862">
        <f>'Stmt AI'!E27</f>
        <v>0.10651884038745672</v>
      </c>
      <c r="G19" s="211" t="str">
        <f>"Statement AI; Line "&amp;'Stmt AI'!A27</f>
        <v>Statement AI; Line 17</v>
      </c>
      <c r="H19" s="211">
        <f t="shared" si="0"/>
        <v>9</v>
      </c>
    </row>
    <row r="20" spans="1:8">
      <c r="A20" s="211">
        <v>10</v>
      </c>
      <c r="E20" s="759"/>
      <c r="H20" s="211">
        <f t="shared" si="0"/>
        <v>10</v>
      </c>
    </row>
    <row r="21" spans="1:8">
      <c r="A21" s="211">
        <v>11</v>
      </c>
      <c r="B21" s="122" t="s">
        <v>626</v>
      </c>
      <c r="E21" s="809">
        <f>E13*$E$19</f>
        <v>0</v>
      </c>
      <c r="G21" s="375" t="str">
        <f>"Line "&amp;A13&amp;" x Line "&amp;A19</f>
        <v>Line 3 x Line 9</v>
      </c>
      <c r="H21" s="211">
        <f t="shared" si="0"/>
        <v>11</v>
      </c>
    </row>
    <row r="22" spans="1:8">
      <c r="A22" s="211">
        <v>12</v>
      </c>
      <c r="E22" s="810"/>
      <c r="G22" s="366"/>
      <c r="H22" s="211">
        <f t="shared" si="0"/>
        <v>12</v>
      </c>
    </row>
    <row r="23" spans="1:8">
      <c r="A23" s="211">
        <v>13</v>
      </c>
      <c r="B23" s="122" t="s">
        <v>875</v>
      </c>
      <c r="E23" s="809">
        <f>E15*$E$19</f>
        <v>2815.0238145472249</v>
      </c>
      <c r="G23" s="375" t="str">
        <f>"Line "&amp;A15&amp;" x Line "&amp;A19</f>
        <v>Line 5 x Line 9</v>
      </c>
      <c r="H23" s="211">
        <f t="shared" si="0"/>
        <v>13</v>
      </c>
    </row>
    <row r="24" spans="1:8">
      <c r="A24" s="211">
        <v>14</v>
      </c>
      <c r="B24" s="122" t="s">
        <v>184</v>
      </c>
      <c r="E24" s="811"/>
      <c r="G24" s="366"/>
      <c r="H24" s="211">
        <f t="shared" si="0"/>
        <v>14</v>
      </c>
    </row>
    <row r="25" spans="1:8">
      <c r="A25" s="211">
        <v>15</v>
      </c>
      <c r="B25" s="122" t="s">
        <v>627</v>
      </c>
      <c r="E25" s="880">
        <f>E17*$E$19</f>
        <v>17519.148471458011</v>
      </c>
      <c r="G25" s="375" t="str">
        <f>"Line "&amp;A17&amp;" x Line "&amp;A19</f>
        <v>Line 7 x Line 9</v>
      </c>
      <c r="H25" s="211">
        <f t="shared" si="0"/>
        <v>15</v>
      </c>
    </row>
    <row r="26" spans="1:8">
      <c r="A26" s="211">
        <v>16</v>
      </c>
      <c r="E26" s="321"/>
      <c r="H26" s="211">
        <f t="shared" si="0"/>
        <v>16</v>
      </c>
    </row>
    <row r="27" spans="1:8" ht="16.5" thickBot="1">
      <c r="A27" s="211">
        <v>17</v>
      </c>
      <c r="B27" s="122" t="s">
        <v>628</v>
      </c>
      <c r="E27" s="987">
        <f>E11+E21+E23+E25</f>
        <v>20334.172286005236</v>
      </c>
      <c r="G27" s="288" t="str">
        <f>"Line "&amp;A11&amp;" + (Sum Lines "&amp;A21&amp;" thru "&amp;A25&amp;")"</f>
        <v>Line 1 + (Sum Lines 11 thru 15)</v>
      </c>
      <c r="H27" s="211">
        <f t="shared" si="0"/>
        <v>17</v>
      </c>
    </row>
    <row r="28" spans="1:8" ht="16.5" thickTop="1">
      <c r="A28" s="211">
        <v>18</v>
      </c>
      <c r="E28" s="285"/>
      <c r="H28" s="211">
        <f t="shared" si="0"/>
        <v>18</v>
      </c>
    </row>
    <row r="29" spans="1:8" ht="16.5" thickBot="1">
      <c r="A29" s="211">
        <v>19</v>
      </c>
      <c r="B29" s="122" t="s">
        <v>629</v>
      </c>
      <c r="E29" s="756">
        <v>0</v>
      </c>
      <c r="G29" s="105" t="s">
        <v>304</v>
      </c>
      <c r="H29" s="211">
        <f t="shared" si="0"/>
        <v>19</v>
      </c>
    </row>
    <row r="30" spans="1:8" ht="16.5" thickTop="1">
      <c r="A30" s="211">
        <v>20</v>
      </c>
      <c r="H30" s="211">
        <f t="shared" si="0"/>
        <v>20</v>
      </c>
    </row>
    <row r="31" spans="1:8" ht="19.5" thickBot="1">
      <c r="A31" s="211">
        <v>21</v>
      </c>
      <c r="B31" s="122" t="s">
        <v>974</v>
      </c>
      <c r="E31" s="988">
        <v>0</v>
      </c>
      <c r="G31" s="105" t="str">
        <f>"Not Applicable to "&amp;Automation!B3&amp;" Base Period"</f>
        <v>Not Applicable to 2023 Base Period</v>
      </c>
      <c r="H31" s="211">
        <f t="shared" si="0"/>
        <v>21</v>
      </c>
    </row>
    <row r="32" spans="1:8" ht="16.5" thickTop="1">
      <c r="A32" s="211">
        <v>22</v>
      </c>
      <c r="E32" s="295"/>
      <c r="H32" s="211">
        <f t="shared" si="0"/>
        <v>22</v>
      </c>
    </row>
    <row r="33" spans="1:9" ht="16.5" thickBot="1">
      <c r="A33" s="211">
        <v>23</v>
      </c>
      <c r="B33" s="122" t="s">
        <v>630</v>
      </c>
      <c r="E33" s="756">
        <v>0</v>
      </c>
      <c r="G33" s="105" t="s">
        <v>304</v>
      </c>
      <c r="H33" s="211">
        <f t="shared" si="0"/>
        <v>23</v>
      </c>
    </row>
    <row r="34" spans="1:9" ht="16.5" thickTop="1"/>
    <row r="36" spans="1:9" ht="18.75">
      <c r="A36" s="405">
        <v>1</v>
      </c>
      <c r="B36" s="122" t="s">
        <v>631</v>
      </c>
      <c r="I36" s="17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19" orientation="portrait" r:id="rId1"/>
  <headerFooter scaleWithDoc="0">
    <oddFooter>&amp;C&amp;"Times New Roman,Regular"&amp;10AJ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I37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32.42578125" style="96" customWidth="1"/>
    <col min="3" max="3" width="21" style="96" customWidth="1"/>
    <col min="4" max="4" width="61.42578125" style="96" customWidth="1"/>
    <col min="5" max="5" width="5.140625" style="95" customWidth="1"/>
    <col min="6" max="6" width="11" style="96" customWidth="1"/>
    <col min="7" max="7" width="7.42578125" style="96" customWidth="1"/>
    <col min="8" max="8" width="9.42578125" style="96" customWidth="1"/>
    <col min="9" max="9" width="14" style="96" customWidth="1"/>
    <col min="10" max="10" width="13.42578125" style="96" customWidth="1"/>
    <col min="11" max="16384" width="9.140625" style="96"/>
  </cols>
  <sheetData>
    <row r="2" spans="1:9">
      <c r="B2" s="1322" t="s">
        <v>0</v>
      </c>
      <c r="C2" s="1322"/>
      <c r="D2" s="1322"/>
    </row>
    <row r="3" spans="1:9">
      <c r="B3" s="1322" t="s">
        <v>632</v>
      </c>
      <c r="C3" s="1322"/>
      <c r="D3" s="1322"/>
    </row>
    <row r="4" spans="1:9">
      <c r="B4" s="1322" t="s">
        <v>633</v>
      </c>
      <c r="C4" s="1322"/>
      <c r="D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9">
      <c r="B6" s="1326" t="s">
        <v>3</v>
      </c>
      <c r="C6" s="1326"/>
      <c r="D6" s="1326"/>
    </row>
    <row r="7" spans="1:9">
      <c r="B7" s="97"/>
      <c r="C7" s="97"/>
      <c r="D7" s="97"/>
    </row>
    <row r="8" spans="1:9">
      <c r="B8" s="1322" t="s">
        <v>289</v>
      </c>
      <c r="C8" s="1322"/>
      <c r="D8" s="1322"/>
    </row>
    <row r="10" spans="1:9">
      <c r="B10" s="943"/>
      <c r="C10" s="962" t="s">
        <v>375</v>
      </c>
      <c r="D10" s="958"/>
      <c r="E10" s="105"/>
    </row>
    <row r="11" spans="1:9">
      <c r="A11" s="105"/>
      <c r="B11" s="102"/>
      <c r="C11" s="102" t="s">
        <v>634</v>
      </c>
      <c r="D11" s="104"/>
      <c r="E11" s="105"/>
    </row>
    <row r="12" spans="1:9">
      <c r="A12" s="105" t="s">
        <v>4</v>
      </c>
      <c r="B12" s="102"/>
      <c r="C12" s="102" t="s">
        <v>236</v>
      </c>
      <c r="D12" s="104"/>
      <c r="E12" s="105" t="s">
        <v>4</v>
      </c>
    </row>
    <row r="13" spans="1:9">
      <c r="A13" s="105" t="s">
        <v>5</v>
      </c>
      <c r="B13" s="989" t="s">
        <v>124</v>
      </c>
      <c r="C13" s="989" t="s">
        <v>635</v>
      </c>
      <c r="D13" s="989" t="s">
        <v>8</v>
      </c>
      <c r="E13" s="105" t="s">
        <v>5</v>
      </c>
    </row>
    <row r="14" spans="1:9">
      <c r="A14" s="105"/>
      <c r="B14" s="106"/>
      <c r="C14" s="172"/>
      <c r="D14" s="178"/>
      <c r="E14" s="105"/>
    </row>
    <row r="15" spans="1:9">
      <c r="A15" s="105">
        <v>1</v>
      </c>
      <c r="B15" s="266" t="str">
        <f>"Dec-"&amp;RIGHT(Automation!$B$3,2)</f>
        <v>Dec-23</v>
      </c>
      <c r="C15" s="804">
        <v>26427.473339999971</v>
      </c>
      <c r="D15" s="143" t="s">
        <v>948</v>
      </c>
      <c r="E15" s="105">
        <f>A15</f>
        <v>1</v>
      </c>
      <c r="F15" s="170"/>
      <c r="H15" s="347"/>
      <c r="I15" s="1153"/>
    </row>
    <row r="16" spans="1:9">
      <c r="A16" s="105">
        <f>A15+1</f>
        <v>2</v>
      </c>
      <c r="B16" s="990"/>
      <c r="C16" s="991"/>
      <c r="D16" s="991"/>
      <c r="E16" s="105">
        <f>E15+1</f>
        <v>2</v>
      </c>
    </row>
    <row r="17" spans="1:6">
      <c r="A17" s="105"/>
      <c r="B17" s="122"/>
      <c r="C17" s="177"/>
      <c r="D17" s="122"/>
      <c r="E17" s="105"/>
    </row>
    <row r="18" spans="1:6">
      <c r="B18" s="122"/>
      <c r="C18" s="122"/>
      <c r="D18" s="122"/>
    </row>
    <row r="19" spans="1:6" ht="18.75">
      <c r="A19" s="121"/>
      <c r="B19" s="122"/>
      <c r="C19" s="122"/>
      <c r="D19" s="122"/>
      <c r="F19" s="170"/>
    </row>
    <row r="20" spans="1:6">
      <c r="B20" s="122"/>
      <c r="C20" s="122"/>
      <c r="D20" s="122"/>
    </row>
    <row r="21" spans="1:6">
      <c r="B21" s="122"/>
      <c r="C21" s="122"/>
      <c r="D21" s="122"/>
    </row>
    <row r="22" spans="1:6">
      <c r="B22" s="122"/>
      <c r="C22" s="122"/>
      <c r="D22" s="122"/>
      <c r="F22" s="170"/>
    </row>
    <row r="23" spans="1:6">
      <c r="B23" s="122"/>
      <c r="C23" s="122"/>
      <c r="D23" s="122"/>
      <c r="F23" s="170"/>
    </row>
    <row r="24" spans="1:6">
      <c r="B24" s="122"/>
      <c r="C24" s="122"/>
      <c r="D24" s="122"/>
    </row>
    <row r="25" spans="1:6">
      <c r="B25" s="122"/>
      <c r="C25" s="122"/>
      <c r="D25" s="122"/>
    </row>
    <row r="26" spans="1:6">
      <c r="B26" s="122"/>
      <c r="C26" s="122"/>
      <c r="D26" s="122"/>
    </row>
    <row r="27" spans="1:6">
      <c r="B27" s="122"/>
      <c r="C27" s="122"/>
      <c r="D27" s="122"/>
    </row>
    <row r="28" spans="1:6">
      <c r="B28" s="122"/>
      <c r="C28" s="122"/>
      <c r="D28" s="122"/>
    </row>
    <row r="29" spans="1:6">
      <c r="B29" s="122"/>
      <c r="C29" s="122"/>
      <c r="D29" s="122"/>
    </row>
    <row r="30" spans="1:6">
      <c r="B30" s="122"/>
      <c r="C30" s="122"/>
      <c r="D30" s="122"/>
    </row>
    <row r="31" spans="1:6" s="122" customFormat="1">
      <c r="A31" s="105"/>
      <c r="E31" s="105"/>
    </row>
    <row r="32" spans="1:6" s="122" customFormat="1">
      <c r="A32" s="105"/>
      <c r="E32" s="105"/>
    </row>
    <row r="33" spans="1:5" s="122" customFormat="1">
      <c r="A33" s="105"/>
      <c r="E33" s="105"/>
    </row>
    <row r="34" spans="1:5" s="122" customFormat="1">
      <c r="A34" s="105"/>
      <c r="E34" s="105"/>
    </row>
    <row r="35" spans="1:5" s="122" customFormat="1">
      <c r="A35" s="105"/>
      <c r="E35" s="105"/>
    </row>
    <row r="36" spans="1:5" s="122" customFormat="1">
      <c r="A36" s="105"/>
      <c r="E36" s="105"/>
    </row>
    <row r="37" spans="1:5" s="122" customFormat="1">
      <c r="A37" s="105"/>
      <c r="E37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G20"/>
  <sheetViews>
    <sheetView zoomScale="80" zoomScaleNormal="80" workbookViewId="0"/>
  </sheetViews>
  <sheetFormatPr defaultColWidth="9.140625" defaultRowHeight="15.75"/>
  <cols>
    <col min="1" max="1" width="5.140625" style="95" customWidth="1"/>
    <col min="2" max="2" width="8.5703125" style="96" customWidth="1"/>
    <col min="3" max="3" width="41.42578125" style="96" customWidth="1"/>
    <col min="4" max="4" width="18.5703125" style="96" customWidth="1"/>
    <col min="5" max="5" width="62.5703125" style="96" customWidth="1"/>
    <col min="6" max="6" width="5.140625" style="95" customWidth="1"/>
    <col min="7" max="7" width="24" style="96" customWidth="1"/>
    <col min="8" max="8" width="11" style="96" customWidth="1"/>
    <col min="9" max="9" width="7.42578125" style="96" customWidth="1"/>
    <col min="10" max="10" width="9.42578125" style="96" customWidth="1"/>
    <col min="11" max="11" width="14" style="96" customWidth="1"/>
    <col min="12" max="12" width="13.42578125" style="96" customWidth="1"/>
    <col min="13" max="16384" width="9.140625" style="96"/>
  </cols>
  <sheetData>
    <row r="2" spans="1:7">
      <c r="B2" s="1322" t="s">
        <v>0</v>
      </c>
      <c r="C2" s="1322"/>
      <c r="D2" s="1322"/>
      <c r="E2" s="1322"/>
    </row>
    <row r="3" spans="1:7">
      <c r="B3" s="1322" t="s">
        <v>632</v>
      </c>
      <c r="C3" s="1322"/>
      <c r="D3" s="1322"/>
      <c r="E3" s="1322"/>
    </row>
    <row r="4" spans="1:7">
      <c r="B4" s="1322" t="s">
        <v>633</v>
      </c>
      <c r="C4" s="1322"/>
      <c r="D4" s="1322"/>
      <c r="E4" s="1322"/>
    </row>
    <row r="5" spans="1:7">
      <c r="B5" s="1336" t="str">
        <f>"BASE PERIOD / TRUE UP PERIOD - 12/31/"&amp;Automation!$B$3&amp;" PER BOOK"</f>
        <v>BASE PERIOD / TRUE UP PERIOD - 12/31/2023 PER BOOK</v>
      </c>
      <c r="C5" s="1336"/>
      <c r="D5" s="1336"/>
      <c r="E5" s="1336"/>
      <c r="F5" s="1112"/>
    </row>
    <row r="6" spans="1:7">
      <c r="B6" s="1337" t="s">
        <v>3</v>
      </c>
      <c r="C6" s="1337"/>
      <c r="D6" s="1337"/>
      <c r="E6" s="1337"/>
      <c r="F6" s="1112"/>
      <c r="G6"/>
    </row>
    <row r="7" spans="1:7">
      <c r="B7" s="454"/>
      <c r="C7" s="454"/>
      <c r="D7" s="454"/>
      <c r="E7" s="454"/>
      <c r="F7" s="1112"/>
    </row>
    <row r="8" spans="1:7">
      <c r="B8" s="1336" t="s">
        <v>291</v>
      </c>
      <c r="C8" s="1336"/>
      <c r="D8" s="1336"/>
      <c r="E8" s="1336"/>
      <c r="F8" s="1112"/>
    </row>
    <row r="9" spans="1:7">
      <c r="B9" s="453"/>
      <c r="C9" s="453"/>
      <c r="D9" s="453"/>
      <c r="E9" s="453"/>
      <c r="F9" s="1112"/>
    </row>
    <row r="10" spans="1:7">
      <c r="A10" s="105" t="s">
        <v>4</v>
      </c>
      <c r="B10" s="449"/>
      <c r="C10" s="449"/>
      <c r="D10" s="450"/>
      <c r="E10" s="953"/>
      <c r="F10" s="105" t="s">
        <v>4</v>
      </c>
    </row>
    <row r="11" spans="1:7">
      <c r="A11" s="105" t="s">
        <v>5</v>
      </c>
      <c r="B11" s="992" t="s">
        <v>124</v>
      </c>
      <c r="C11" s="992" t="s">
        <v>259</v>
      </c>
      <c r="D11" s="992" t="s">
        <v>7</v>
      </c>
      <c r="E11" s="989" t="s">
        <v>8</v>
      </c>
      <c r="F11" s="105" t="s">
        <v>5</v>
      </c>
    </row>
    <row r="12" spans="1:7">
      <c r="A12" s="105"/>
      <c r="B12" s="959"/>
      <c r="C12" s="959"/>
      <c r="D12" s="959"/>
      <c r="E12" s="796"/>
      <c r="F12" s="500"/>
    </row>
    <row r="13" spans="1:7">
      <c r="A13" s="105">
        <v>1</v>
      </c>
      <c r="B13" s="955" t="str">
        <f>"Dec-"&amp;RIGHT(Automation!$B$3,2)</f>
        <v>Dec-23</v>
      </c>
      <c r="C13" s="955" t="s">
        <v>292</v>
      </c>
      <c r="D13" s="1210">
        <v>222557.44399999999</v>
      </c>
      <c r="E13" s="796" t="s">
        <v>1005</v>
      </c>
      <c r="F13" s="105">
        <f>A13</f>
        <v>1</v>
      </c>
    </row>
    <row r="14" spans="1:7">
      <c r="A14" s="105">
        <f>A13+1</f>
        <v>2</v>
      </c>
      <c r="B14" s="955"/>
      <c r="C14" s="955" t="s">
        <v>293</v>
      </c>
      <c r="D14" s="993">
        <v>0.73899999999999999</v>
      </c>
      <c r="E14" s="459" t="s">
        <v>1006</v>
      </c>
      <c r="F14" s="105">
        <f>F13+1</f>
        <v>2</v>
      </c>
    </row>
    <row r="15" spans="1:7">
      <c r="A15" s="105">
        <f t="shared" ref="A15:A16" si="0">A14+1</f>
        <v>3</v>
      </c>
      <c r="B15" s="955"/>
      <c r="C15" s="955" t="s">
        <v>636</v>
      </c>
      <c r="D15" s="455">
        <f>D13*D14</f>
        <v>164469.95111599998</v>
      </c>
      <c r="E15" s="143" t="s">
        <v>949</v>
      </c>
      <c r="F15" s="105">
        <f t="shared" ref="F15:F16" si="1">F14+1</f>
        <v>3</v>
      </c>
    </row>
    <row r="16" spans="1:7">
      <c r="A16" s="105">
        <f t="shared" si="0"/>
        <v>4</v>
      </c>
      <c r="B16" s="994"/>
      <c r="C16" s="992"/>
      <c r="D16" s="994"/>
      <c r="E16" s="995"/>
      <c r="F16" s="105">
        <f t="shared" si="1"/>
        <v>4</v>
      </c>
    </row>
    <row r="17" spans="1:6">
      <c r="A17" s="105"/>
      <c r="B17" s="122"/>
      <c r="C17" s="122"/>
      <c r="D17" s="145"/>
      <c r="E17" s="122"/>
      <c r="F17" s="105"/>
    </row>
    <row r="18" spans="1:6">
      <c r="B18" s="122"/>
      <c r="C18" s="122"/>
      <c r="D18" s="122"/>
      <c r="E18" s="122"/>
      <c r="F18" s="105"/>
    </row>
    <row r="19" spans="1:6">
      <c r="B19" s="122"/>
      <c r="C19" s="122"/>
      <c r="D19" s="122"/>
      <c r="E19" s="122"/>
    </row>
    <row r="20" spans="1:6">
      <c r="B20" s="122"/>
      <c r="C20" s="122"/>
      <c r="D20" s="122"/>
      <c r="E20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0"/>
  <sheetViews>
    <sheetView zoomScale="80" zoomScaleNormal="80" zoomScalePageLayoutView="80" workbookViewId="0"/>
  </sheetViews>
  <sheetFormatPr defaultColWidth="8.85546875" defaultRowHeight="15.75"/>
  <cols>
    <col min="1" max="1" width="5.42578125" style="105" bestFit="1" customWidth="1"/>
    <col min="2" max="2" width="62.42578125" style="122" customWidth="1"/>
    <col min="3" max="3" width="25.85546875" style="122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42578125" style="122" bestFit="1" customWidth="1"/>
    <col min="9" max="9" width="8.85546875" style="122"/>
    <col min="10" max="10" width="19.42578125" style="122" customWidth="1"/>
    <col min="11" max="11" width="17.85546875" style="122" customWidth="1"/>
    <col min="12" max="12" width="17.5703125" style="122" customWidth="1"/>
    <col min="13" max="16384" width="8.85546875" style="122"/>
  </cols>
  <sheetData>
    <row r="1" spans="1:11">
      <c r="A1" s="105" t="s">
        <v>184</v>
      </c>
      <c r="G1" s="105"/>
      <c r="H1" s="105"/>
    </row>
    <row r="2" spans="1:11">
      <c r="B2" s="1322" t="s">
        <v>0</v>
      </c>
      <c r="C2" s="1322"/>
      <c r="D2" s="1322"/>
      <c r="E2" s="1322"/>
      <c r="F2" s="1322"/>
      <c r="G2" s="1322"/>
      <c r="H2" s="105"/>
    </row>
    <row r="3" spans="1:11">
      <c r="B3" s="1322" t="s">
        <v>637</v>
      </c>
      <c r="C3" s="1322"/>
      <c r="D3" s="1322"/>
      <c r="E3" s="1322"/>
      <c r="F3" s="1322"/>
      <c r="G3" s="1322"/>
      <c r="H3" s="105"/>
    </row>
    <row r="4" spans="1:11">
      <c r="B4" s="1322" t="s">
        <v>638</v>
      </c>
      <c r="C4" s="1322"/>
      <c r="D4" s="1322"/>
      <c r="E4" s="1322"/>
      <c r="F4" s="1322"/>
      <c r="G4" s="1322"/>
      <c r="H4" s="105"/>
    </row>
    <row r="5" spans="1:11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05"/>
      <c r="J5" s="112"/>
    </row>
    <row r="6" spans="1:11">
      <c r="B6" s="1326" t="s">
        <v>3</v>
      </c>
      <c r="C6" s="1323"/>
      <c r="D6" s="1323"/>
      <c r="E6" s="1323"/>
      <c r="F6" s="1323"/>
      <c r="G6" s="1323"/>
      <c r="H6" s="105"/>
    </row>
    <row r="7" spans="1:11">
      <c r="B7" s="105"/>
      <c r="C7" s="105"/>
      <c r="D7" s="105"/>
      <c r="E7" s="105"/>
      <c r="F7" s="105"/>
      <c r="G7" s="105"/>
      <c r="H7" s="105"/>
    </row>
    <row r="8" spans="1:11">
      <c r="A8" s="105" t="s">
        <v>4</v>
      </c>
      <c r="B8" s="95"/>
      <c r="C8" s="211" t="s">
        <v>187</v>
      </c>
      <c r="D8" s="95"/>
      <c r="E8" s="95"/>
      <c r="F8" s="95"/>
      <c r="G8" s="105"/>
      <c r="H8" s="105" t="s">
        <v>4</v>
      </c>
    </row>
    <row r="9" spans="1:11">
      <c r="A9" s="105" t="s">
        <v>5</v>
      </c>
      <c r="B9" s="95"/>
      <c r="C9" s="848" t="s">
        <v>189</v>
      </c>
      <c r="D9" s="95"/>
      <c r="E9" s="851" t="s">
        <v>7</v>
      </c>
      <c r="F9" s="95"/>
      <c r="G9" s="852" t="s">
        <v>8</v>
      </c>
      <c r="H9" s="105" t="s">
        <v>5</v>
      </c>
    </row>
    <row r="10" spans="1:11">
      <c r="B10" s="105"/>
      <c r="C10" s="105"/>
      <c r="D10" s="105"/>
      <c r="E10" s="105"/>
      <c r="F10" s="95"/>
      <c r="G10" s="105"/>
      <c r="H10" s="105"/>
    </row>
    <row r="11" spans="1:11" ht="18.75">
      <c r="A11" s="105">
        <v>1</v>
      </c>
      <c r="B11" s="122" t="s">
        <v>639</v>
      </c>
      <c r="C11" s="211" t="s">
        <v>950</v>
      </c>
      <c r="E11" s="287">
        <v>184142.454</v>
      </c>
      <c r="F11" s="95"/>
      <c r="G11" s="288"/>
      <c r="H11" s="105">
        <f>A11</f>
        <v>1</v>
      </c>
      <c r="K11" s="148"/>
    </row>
    <row r="12" spans="1:11" ht="16.350000000000001" customHeight="1">
      <c r="A12" s="105">
        <f>+A11+1</f>
        <v>2</v>
      </c>
      <c r="E12" s="307"/>
      <c r="F12" s="95"/>
      <c r="G12" s="308"/>
      <c r="H12" s="105">
        <f>+H11+1</f>
        <v>2</v>
      </c>
    </row>
    <row r="13" spans="1:11" ht="18.75">
      <c r="A13" s="105">
        <f t="shared" ref="A13:A38" si="0">+A12+1</f>
        <v>3</v>
      </c>
      <c r="B13" s="122" t="s">
        <v>640</v>
      </c>
      <c r="C13" s="211"/>
      <c r="E13" s="878">
        <v>0</v>
      </c>
      <c r="F13" s="95"/>
      <c r="G13" s="288" t="str">
        <f>"Not Applicable to "&amp;Automation!B3&amp;" Base Period"</f>
        <v>Not Applicable to 2023 Base Period</v>
      </c>
      <c r="H13" s="105">
        <f t="shared" ref="H13:H38" si="1">+H12+1</f>
        <v>3</v>
      </c>
    </row>
    <row r="14" spans="1:11">
      <c r="A14" s="105">
        <f t="shared" si="0"/>
        <v>4</v>
      </c>
      <c r="E14" s="309"/>
      <c r="F14" s="95"/>
      <c r="H14" s="105">
        <f t="shared" si="1"/>
        <v>4</v>
      </c>
      <c r="K14" s="807"/>
    </row>
    <row r="15" spans="1:11">
      <c r="A15" s="105">
        <f t="shared" si="0"/>
        <v>5</v>
      </c>
      <c r="B15" s="122" t="s">
        <v>641</v>
      </c>
      <c r="E15" s="307">
        <f>E11+E13</f>
        <v>184142.454</v>
      </c>
      <c r="F15" s="95"/>
      <c r="G15" s="288" t="str">
        <f>"Line "&amp;A11&amp;" + Line "&amp;A13</f>
        <v>Line 1 + Line 3</v>
      </c>
      <c r="H15" s="105">
        <f t="shared" si="1"/>
        <v>5</v>
      </c>
    </row>
    <row r="16" spans="1:11">
      <c r="A16" s="105">
        <f t="shared" si="0"/>
        <v>6</v>
      </c>
      <c r="E16" s="307"/>
      <c r="F16" s="95"/>
      <c r="G16" s="288"/>
      <c r="H16" s="105">
        <f t="shared" si="1"/>
        <v>6</v>
      </c>
    </row>
    <row r="17" spans="1:10">
      <c r="A17" s="105">
        <f t="shared" si="0"/>
        <v>7</v>
      </c>
      <c r="B17" s="315" t="s">
        <v>642</v>
      </c>
      <c r="C17" s="211" t="s">
        <v>1029</v>
      </c>
      <c r="E17" s="1075">
        <v>937.33399999999995</v>
      </c>
      <c r="F17" s="95"/>
      <c r="G17" s="5"/>
      <c r="H17" s="105">
        <f t="shared" si="1"/>
        <v>7</v>
      </c>
      <c r="J17" s="170"/>
    </row>
    <row r="18" spans="1:10">
      <c r="A18" s="105">
        <f t="shared" si="0"/>
        <v>8</v>
      </c>
      <c r="B18" s="315"/>
      <c r="E18" s="316"/>
      <c r="F18" s="95"/>
      <c r="G18" s="288"/>
      <c r="H18" s="105">
        <f t="shared" si="1"/>
        <v>8</v>
      </c>
      <c r="J18" s="170"/>
    </row>
    <row r="19" spans="1:10">
      <c r="A19" s="105">
        <f t="shared" si="0"/>
        <v>9</v>
      </c>
      <c r="B19" s="16" t="s">
        <v>643</v>
      </c>
      <c r="E19" s="316">
        <f>E15+E17</f>
        <v>185079.788</v>
      </c>
      <c r="F19" s="95"/>
      <c r="G19" s="288" t="str">
        <f>"Line "&amp;A15&amp;" + Line "&amp;A17</f>
        <v>Line 5 + Line 7</v>
      </c>
      <c r="H19" s="105">
        <f t="shared" si="1"/>
        <v>9</v>
      </c>
      <c r="J19" s="170"/>
    </row>
    <row r="20" spans="1:10">
      <c r="A20" s="105">
        <f t="shared" si="0"/>
        <v>10</v>
      </c>
      <c r="E20" s="307"/>
      <c r="F20" s="95"/>
      <c r="H20" s="105">
        <f t="shared" si="1"/>
        <v>10</v>
      </c>
    </row>
    <row r="21" spans="1:10" ht="18.75">
      <c r="A21" s="105">
        <f t="shared" si="0"/>
        <v>11</v>
      </c>
      <c r="B21" s="122" t="s">
        <v>644</v>
      </c>
      <c r="C21" s="211"/>
      <c r="E21" s="878">
        <v>0</v>
      </c>
      <c r="F21" s="95"/>
      <c r="G21" s="288" t="str">
        <f>G13</f>
        <v>Not Applicable to 2023 Base Period</v>
      </c>
      <c r="H21" s="105">
        <f t="shared" si="1"/>
        <v>11</v>
      </c>
      <c r="J21" s="310"/>
    </row>
    <row r="22" spans="1:10">
      <c r="A22" s="105">
        <f t="shared" si="0"/>
        <v>12</v>
      </c>
      <c r="E22" s="1139"/>
      <c r="F22" s="95"/>
      <c r="G22" s="288"/>
      <c r="H22" s="105">
        <f t="shared" si="1"/>
        <v>12</v>
      </c>
    </row>
    <row r="23" spans="1:10" ht="16.5" thickBot="1">
      <c r="A23" s="105">
        <f t="shared" si="0"/>
        <v>13</v>
      </c>
      <c r="B23" s="122" t="s">
        <v>645</v>
      </c>
      <c r="C23" s="211"/>
      <c r="D23" s="177"/>
      <c r="E23" s="996">
        <f>E19+E21</f>
        <v>185079.788</v>
      </c>
      <c r="F23" s="95"/>
      <c r="G23" s="288" t="str">
        <f>"Line "&amp;A19&amp;" + Line "&amp;A21</f>
        <v>Line 9 + Line 11</v>
      </c>
      <c r="H23" s="105">
        <f t="shared" si="1"/>
        <v>13</v>
      </c>
      <c r="J23" s="311"/>
    </row>
    <row r="24" spans="1:10" ht="16.5" thickTop="1">
      <c r="A24" s="105">
        <f t="shared" si="0"/>
        <v>14</v>
      </c>
      <c r="C24" s="177"/>
      <c r="D24" s="177"/>
      <c r="F24" s="95"/>
      <c r="G24" s="105"/>
      <c r="H24" s="105">
        <f t="shared" si="1"/>
        <v>14</v>
      </c>
    </row>
    <row r="25" spans="1:10">
      <c r="A25" s="105">
        <f t="shared" si="0"/>
        <v>15</v>
      </c>
      <c r="B25" s="17" t="s">
        <v>646</v>
      </c>
      <c r="C25" s="177"/>
      <c r="D25" s="177"/>
      <c r="E25" s="1077">
        <f>'Stmt AH'!E68</f>
        <v>0.38011665650484017</v>
      </c>
      <c r="F25" s="95"/>
      <c r="G25" s="69" t="str">
        <f>"Statement AH; Line "&amp;'Stmt AH'!A68</f>
        <v>Statement AH; Line 58</v>
      </c>
      <c r="H25" s="105">
        <f t="shared" si="1"/>
        <v>15</v>
      </c>
    </row>
    <row r="26" spans="1:10">
      <c r="A26" s="105">
        <f t="shared" si="0"/>
        <v>16</v>
      </c>
      <c r="B26" s="698"/>
      <c r="C26" s="177"/>
      <c r="D26" s="177"/>
      <c r="E26" s="373"/>
      <c r="F26" s="95"/>
      <c r="G26" s="69"/>
      <c r="H26" s="105">
        <f t="shared" si="1"/>
        <v>16</v>
      </c>
    </row>
    <row r="27" spans="1:10" ht="16.5" thickBot="1">
      <c r="A27" s="105">
        <f t="shared" si="0"/>
        <v>17</v>
      </c>
      <c r="B27" s="16" t="s">
        <v>647</v>
      </c>
      <c r="C27" s="177"/>
      <c r="D27" s="177"/>
      <c r="E27" s="997">
        <f>E23*E25</f>
        <v>70351.910201184641</v>
      </c>
      <c r="G27" s="5" t="str">
        <f>"Line "&amp;A23&amp;" x Line "&amp;A25</f>
        <v>Line 13 x Line 15</v>
      </c>
      <c r="H27" s="105">
        <f t="shared" si="1"/>
        <v>17</v>
      </c>
    </row>
    <row r="28" spans="1:10" ht="17.25" thickTop="1" thickBot="1">
      <c r="A28" s="105">
        <f t="shared" si="0"/>
        <v>18</v>
      </c>
      <c r="B28" s="902"/>
      <c r="C28" s="903"/>
      <c r="D28" s="903"/>
      <c r="E28" s="904"/>
      <c r="F28" s="905"/>
      <c r="G28" s="906"/>
      <c r="H28" s="105">
        <f t="shared" si="1"/>
        <v>18</v>
      </c>
    </row>
    <row r="29" spans="1:10">
      <c r="A29" s="105">
        <f t="shared" si="0"/>
        <v>19</v>
      </c>
      <c r="C29" s="177"/>
      <c r="D29" s="177"/>
      <c r="H29" s="105">
        <f t="shared" si="1"/>
        <v>19</v>
      </c>
    </row>
    <row r="30" spans="1:10" ht="18.75">
      <c r="A30" s="105">
        <f t="shared" si="0"/>
        <v>20</v>
      </c>
      <c r="B30" s="122" t="s">
        <v>648</v>
      </c>
      <c r="C30" s="211" t="s">
        <v>951</v>
      </c>
      <c r="E30" s="287">
        <v>19228.440409999999</v>
      </c>
      <c r="F30" s="95"/>
      <c r="G30" s="4"/>
      <c r="H30" s="105">
        <f t="shared" si="1"/>
        <v>20</v>
      </c>
    </row>
    <row r="31" spans="1:10">
      <c r="A31" s="105">
        <f t="shared" si="0"/>
        <v>21</v>
      </c>
      <c r="E31" s="276"/>
      <c r="F31" s="95"/>
      <c r="G31" s="4"/>
      <c r="H31" s="105">
        <f t="shared" si="1"/>
        <v>21</v>
      </c>
    </row>
    <row r="32" spans="1:10">
      <c r="A32" s="105">
        <f t="shared" si="0"/>
        <v>22</v>
      </c>
      <c r="B32" s="315" t="s">
        <v>649</v>
      </c>
      <c r="C32" s="211" t="s">
        <v>1025</v>
      </c>
      <c r="E32" s="1075">
        <v>28.707000000000001</v>
      </c>
      <c r="F32" s="95"/>
      <c r="G32" s="5"/>
      <c r="H32" s="105">
        <f t="shared" si="1"/>
        <v>22</v>
      </c>
      <c r="J32" s="170"/>
    </row>
    <row r="33" spans="1:10">
      <c r="A33" s="105">
        <f t="shared" si="0"/>
        <v>23</v>
      </c>
      <c r="B33" s="315"/>
      <c r="E33" s="60"/>
      <c r="F33" s="95"/>
      <c r="G33" s="4"/>
      <c r="H33" s="105">
        <f t="shared" si="1"/>
        <v>23</v>
      </c>
      <c r="J33" s="170"/>
    </row>
    <row r="34" spans="1:10">
      <c r="A34" s="105">
        <f t="shared" si="0"/>
        <v>24</v>
      </c>
      <c r="B34" s="315" t="s">
        <v>650</v>
      </c>
      <c r="E34" s="60">
        <f>E30+E32</f>
        <v>19257.147409999998</v>
      </c>
      <c r="F34" s="95"/>
      <c r="G34" s="4" t="str">
        <f>"Line "&amp;A30&amp;" + Line "&amp;A32</f>
        <v>Line 20 + Line 22</v>
      </c>
      <c r="H34" s="105">
        <f t="shared" si="1"/>
        <v>24</v>
      </c>
      <c r="J34" s="170"/>
    </row>
    <row r="35" spans="1:10">
      <c r="A35" s="105">
        <f t="shared" si="0"/>
        <v>25</v>
      </c>
      <c r="E35" s="276"/>
      <c r="F35" s="95"/>
      <c r="G35" s="4"/>
      <c r="H35" s="105">
        <f t="shared" si="1"/>
        <v>25</v>
      </c>
    </row>
    <row r="36" spans="1:10">
      <c r="A36" s="105">
        <f t="shared" si="0"/>
        <v>26</v>
      </c>
      <c r="B36" s="122" t="s">
        <v>196</v>
      </c>
      <c r="E36" s="854">
        <f>'Stmt AI'!E27</f>
        <v>0.10651884038745672</v>
      </c>
      <c r="F36" s="95"/>
      <c r="G36" s="4" t="str">
        <f>"Statement AI; Line "&amp;'Stmt AI'!A27</f>
        <v>Statement AI; Line 17</v>
      </c>
      <c r="H36" s="105">
        <f t="shared" si="1"/>
        <v>26</v>
      </c>
    </row>
    <row r="37" spans="1:10">
      <c r="A37" s="105">
        <f t="shared" si="0"/>
        <v>27</v>
      </c>
      <c r="E37" s="313"/>
      <c r="F37" s="95"/>
      <c r="G37" s="4"/>
      <c r="H37" s="105">
        <f t="shared" si="1"/>
        <v>27</v>
      </c>
    </row>
    <row r="38" spans="1:10" ht="16.5" thickBot="1">
      <c r="A38" s="105">
        <f t="shared" si="0"/>
        <v>28</v>
      </c>
      <c r="B38" s="122" t="s">
        <v>651</v>
      </c>
      <c r="E38" s="998">
        <f>E34*E36</f>
        <v>2051.2490112835153</v>
      </c>
      <c r="F38" s="95"/>
      <c r="G38" s="5" t="str">
        <f>"Line "&amp;A34&amp;" x Line "&amp;A36</f>
        <v>Line 24 x Line 26</v>
      </c>
      <c r="H38" s="105">
        <f t="shared" si="1"/>
        <v>28</v>
      </c>
    </row>
    <row r="39" spans="1:10" ht="16.5" thickTop="1">
      <c r="E39" s="314"/>
      <c r="F39" s="95"/>
      <c r="G39" s="669"/>
      <c r="H39" s="105"/>
      <c r="J39" s="211"/>
    </row>
    <row r="40" spans="1:10">
      <c r="B40" s="122" t="s">
        <v>184</v>
      </c>
      <c r="E40" s="276"/>
      <c r="F40" s="276"/>
      <c r="J40" s="177"/>
    </row>
    <row r="41" spans="1:10" ht="18.75">
      <c r="A41" s="121">
        <v>1</v>
      </c>
      <c r="B41" s="122" t="s">
        <v>987</v>
      </c>
    </row>
    <row r="42" spans="1:10" ht="18.75">
      <c r="A42" s="121">
        <v>2</v>
      </c>
      <c r="B42" s="122" t="s">
        <v>952</v>
      </c>
    </row>
    <row r="43" spans="1:10" ht="18.75">
      <c r="A43" s="121">
        <v>3</v>
      </c>
      <c r="B43" s="122" t="s">
        <v>652</v>
      </c>
    </row>
    <row r="44" spans="1:10" ht="18.75">
      <c r="A44" s="121">
        <v>4</v>
      </c>
      <c r="B44" s="122" t="s">
        <v>988</v>
      </c>
    </row>
    <row r="45" spans="1:10">
      <c r="A45"/>
      <c r="B45"/>
      <c r="C45"/>
      <c r="D45"/>
      <c r="E45"/>
      <c r="F45"/>
      <c r="G45"/>
      <c r="H45"/>
    </row>
    <row r="46" spans="1:10">
      <c r="A46"/>
      <c r="B46"/>
      <c r="C46"/>
      <c r="D46"/>
      <c r="E46"/>
      <c r="F46"/>
      <c r="G46"/>
      <c r="H46"/>
    </row>
    <row r="47" spans="1:10">
      <c r="A47"/>
      <c r="B47"/>
      <c r="C47"/>
      <c r="D47"/>
      <c r="E47"/>
      <c r="F47"/>
      <c r="G47"/>
      <c r="H47"/>
    </row>
    <row r="48" spans="1:10" ht="18.75">
      <c r="B48" s="121"/>
      <c r="C48" s="16"/>
    </row>
    <row r="49" spans="2:3" ht="18.75">
      <c r="B49" s="121"/>
      <c r="C49" s="16"/>
    </row>
    <row r="50" spans="2:3">
      <c r="B50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Roman,Regular"&amp;10AK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/>
  </sheetViews>
  <sheetFormatPr defaultColWidth="9.140625" defaultRowHeight="15.75"/>
  <cols>
    <col min="1" max="1" width="5.42578125" style="211" customWidth="1"/>
    <col min="2" max="2" width="12.5703125" style="191" customWidth="1"/>
    <col min="3" max="3" width="20" style="191" customWidth="1"/>
    <col min="4" max="7" width="21.5703125" style="191" customWidth="1"/>
    <col min="8" max="8" width="22.5703125" style="191" bestFit="1" customWidth="1"/>
    <col min="9" max="13" width="21.5703125" style="191" customWidth="1"/>
    <col min="14" max="14" width="5.42578125" style="211" customWidth="1"/>
    <col min="15" max="15" width="13.5703125" style="191" customWidth="1"/>
    <col min="16" max="16" width="12.5703125" style="191" customWidth="1"/>
    <col min="17" max="16384" width="9.140625" style="191"/>
  </cols>
  <sheetData>
    <row r="1" spans="1:14">
      <c r="I1" s="210"/>
    </row>
    <row r="2" spans="1:14">
      <c r="B2" s="1317" t="str">
        <f>'Summary of Cost Components'!B2:D2</f>
        <v>SAN DIEGO GAS &amp; ELECTRIC COMPANY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</row>
    <row r="3" spans="1:14">
      <c r="B3" s="1304" t="str">
        <f>'Summary of Cost Components'!B3:D3</f>
        <v>CITIZENS' SHARE OF THE BORDER EAST LINE</v>
      </c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</row>
    <row r="4" spans="1:14">
      <c r="B4" s="1304" t="s">
        <v>101</v>
      </c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  <c r="N4" s="1304"/>
    </row>
    <row r="5" spans="1:14">
      <c r="B5" s="1316" t="str">
        <f>"True-Up Period - January 1, "&amp;Automation!$B$3&amp;" to December 31, "&amp;Automation!$B$3</f>
        <v>True-Up Period - January 1, 2023 to December 31, 2023</v>
      </c>
      <c r="C5" s="1316"/>
      <c r="D5" s="1316"/>
      <c r="E5" s="1316"/>
      <c r="F5" s="1316"/>
      <c r="G5" s="1316"/>
      <c r="H5" s="1316"/>
      <c r="I5" s="1316"/>
      <c r="J5" s="1316"/>
      <c r="K5" s="1316"/>
      <c r="L5" s="1316"/>
      <c r="M5" s="1316"/>
      <c r="N5" s="1316"/>
    </row>
    <row r="6" spans="1:14">
      <c r="B6" s="1315" t="s">
        <v>3</v>
      </c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471"/>
    </row>
    <row r="7" spans="1:14">
      <c r="A7" s="471"/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</row>
    <row r="8" spans="1:14">
      <c r="A8" s="211" t="s">
        <v>4</v>
      </c>
      <c r="B8" s="394"/>
      <c r="E8" s="349"/>
      <c r="F8" s="426"/>
      <c r="G8" s="426"/>
      <c r="N8" s="211" t="s">
        <v>4</v>
      </c>
    </row>
    <row r="9" spans="1:14">
      <c r="A9" s="211" t="s">
        <v>5</v>
      </c>
      <c r="B9" s="394"/>
      <c r="E9" s="349"/>
      <c r="F9" s="426"/>
      <c r="G9" s="426"/>
      <c r="N9" s="211" t="s">
        <v>5</v>
      </c>
    </row>
    <row r="10" spans="1:14">
      <c r="A10" s="211">
        <v>1</v>
      </c>
      <c r="E10" s="349"/>
      <c r="I10" s="619"/>
      <c r="J10" s="619"/>
      <c r="N10" s="211">
        <v>1</v>
      </c>
    </row>
    <row r="11" spans="1:14">
      <c r="A11" s="211">
        <f t="shared" ref="A11:A31" si="0">A10+1</f>
        <v>2</v>
      </c>
      <c r="C11" s="575" t="s">
        <v>102</v>
      </c>
      <c r="D11" s="575" t="s">
        <v>103</v>
      </c>
      <c r="E11" s="575" t="s">
        <v>104</v>
      </c>
      <c r="F11" s="575" t="s">
        <v>105</v>
      </c>
      <c r="G11" s="575" t="s">
        <v>106</v>
      </c>
      <c r="H11" s="575" t="s">
        <v>107</v>
      </c>
      <c r="I11" s="575" t="s">
        <v>108</v>
      </c>
      <c r="J11" s="575" t="s">
        <v>109</v>
      </c>
      <c r="K11" s="575" t="s">
        <v>110</v>
      </c>
      <c r="L11" s="575" t="s">
        <v>111</v>
      </c>
      <c r="M11" s="575" t="s">
        <v>112</v>
      </c>
      <c r="N11" s="211">
        <f t="shared" ref="N11:N31" si="1">N10+1</f>
        <v>2</v>
      </c>
    </row>
    <row r="12" spans="1:14">
      <c r="A12" s="211">
        <f t="shared" si="0"/>
        <v>3</v>
      </c>
      <c r="B12" s="349" t="s">
        <v>113</v>
      </c>
      <c r="C12" s="211"/>
      <c r="D12" s="211"/>
      <c r="E12" s="211"/>
      <c r="F12" s="211" t="str">
        <f>"= "&amp;F11&amp;"; Line "&amp;A31&amp;" / 12"</f>
        <v>= Col. 4; Line 22 / 12</v>
      </c>
      <c r="G12" s="211"/>
      <c r="H12" s="341" t="str">
        <f>"= Sum "&amp;E11&amp;" thru "&amp;G11</f>
        <v>= Sum Col. 3 thru Col. 5</v>
      </c>
      <c r="I12" s="341" t="str">
        <f>"= "&amp;D11&amp;" - "&amp;H11</f>
        <v>= Col. 2 - Col. 6</v>
      </c>
      <c r="J12" s="211"/>
      <c r="K12" s="211" t="str">
        <f>"See Footnote "&amp;A40</f>
        <v>See Footnote 6</v>
      </c>
      <c r="L12" s="211" t="str">
        <f>"See Footnote "&amp;A41</f>
        <v>See Footnote 7</v>
      </c>
      <c r="M12" s="341" t="str">
        <f>"= "&amp;K11&amp;" + "&amp;L11</f>
        <v>= Col. 9 + Col. 10</v>
      </c>
      <c r="N12" s="211">
        <f t="shared" si="1"/>
        <v>3</v>
      </c>
    </row>
    <row r="13" spans="1:14">
      <c r="A13" s="211">
        <f t="shared" si="0"/>
        <v>4</v>
      </c>
      <c r="B13" s="349"/>
      <c r="C13" s="211"/>
      <c r="D13" s="211"/>
      <c r="E13" s="211"/>
      <c r="F13" s="211"/>
      <c r="G13" s="211"/>
      <c r="H13" s="341"/>
      <c r="I13" s="341"/>
      <c r="J13" s="211"/>
      <c r="K13" s="211"/>
      <c r="L13" s="211"/>
      <c r="M13" s="341"/>
      <c r="N13" s="211">
        <f t="shared" si="1"/>
        <v>4</v>
      </c>
    </row>
    <row r="14" spans="1:14">
      <c r="A14" s="211">
        <f t="shared" si="0"/>
        <v>5</v>
      </c>
      <c r="C14" s="575"/>
      <c r="H14" s="471"/>
      <c r="K14" s="471" t="s">
        <v>114</v>
      </c>
      <c r="M14" s="471" t="s">
        <v>114</v>
      </c>
      <c r="N14" s="211">
        <f t="shared" si="1"/>
        <v>5</v>
      </c>
    </row>
    <row r="15" spans="1:14">
      <c r="A15" s="211">
        <f t="shared" si="0"/>
        <v>6</v>
      </c>
      <c r="C15" s="575"/>
      <c r="F15" s="471"/>
      <c r="G15" s="471"/>
      <c r="H15" s="471"/>
      <c r="I15" s="471" t="s">
        <v>115</v>
      </c>
      <c r="J15" s="471"/>
      <c r="K15" s="471" t="s">
        <v>116</v>
      </c>
      <c r="M15" s="471" t="s">
        <v>116</v>
      </c>
      <c r="N15" s="211">
        <f t="shared" si="1"/>
        <v>6</v>
      </c>
    </row>
    <row r="16" spans="1:14">
      <c r="A16" s="211">
        <f t="shared" si="0"/>
        <v>7</v>
      </c>
      <c r="C16" s="471"/>
      <c r="D16" s="471" t="s">
        <v>115</v>
      </c>
      <c r="E16" s="471" t="s">
        <v>115</v>
      </c>
      <c r="F16" s="471" t="s">
        <v>117</v>
      </c>
      <c r="G16" s="471"/>
      <c r="H16" s="471" t="s">
        <v>118</v>
      </c>
      <c r="I16" s="471" t="s">
        <v>116</v>
      </c>
      <c r="J16" s="471" t="s">
        <v>115</v>
      </c>
      <c r="K16" s="471" t="s">
        <v>119</v>
      </c>
      <c r="M16" s="471" t="s">
        <v>119</v>
      </c>
      <c r="N16" s="211">
        <f t="shared" si="1"/>
        <v>7</v>
      </c>
    </row>
    <row r="17" spans="1:17">
      <c r="A17" s="211">
        <f t="shared" si="0"/>
        <v>8</v>
      </c>
      <c r="C17" s="471"/>
      <c r="D17" s="471" t="s">
        <v>120</v>
      </c>
      <c r="E17" s="471" t="s">
        <v>120</v>
      </c>
      <c r="F17" s="471" t="s">
        <v>120</v>
      </c>
      <c r="G17" s="471" t="s">
        <v>121</v>
      </c>
      <c r="H17" s="471" t="s">
        <v>120</v>
      </c>
      <c r="I17" s="471" t="s">
        <v>119</v>
      </c>
      <c r="J17" s="471" t="s">
        <v>122</v>
      </c>
      <c r="K17" s="471" t="s">
        <v>123</v>
      </c>
      <c r="L17" s="471"/>
      <c r="M17" s="471" t="s">
        <v>123</v>
      </c>
      <c r="N17" s="211">
        <f t="shared" si="1"/>
        <v>8</v>
      </c>
    </row>
    <row r="18" spans="1:17" ht="18.75">
      <c r="A18" s="211">
        <f t="shared" si="0"/>
        <v>9</v>
      </c>
      <c r="B18" s="576" t="s">
        <v>124</v>
      </c>
      <c r="C18" s="576" t="s">
        <v>125</v>
      </c>
      <c r="D18" s="426" t="s">
        <v>126</v>
      </c>
      <c r="E18" s="426" t="s">
        <v>127</v>
      </c>
      <c r="F18" s="426" t="s">
        <v>128</v>
      </c>
      <c r="G18" s="426" t="s">
        <v>129</v>
      </c>
      <c r="H18" s="426" t="s">
        <v>130</v>
      </c>
      <c r="I18" s="426" t="s">
        <v>123</v>
      </c>
      <c r="J18" s="426" t="s">
        <v>131</v>
      </c>
      <c r="K18" s="426" t="s">
        <v>132</v>
      </c>
      <c r="L18" s="426" t="s">
        <v>122</v>
      </c>
      <c r="M18" s="426" t="s">
        <v>133</v>
      </c>
      <c r="N18" s="211">
        <f t="shared" si="1"/>
        <v>9</v>
      </c>
    </row>
    <row r="19" spans="1:17">
      <c r="A19" s="211">
        <f t="shared" si="0"/>
        <v>10</v>
      </c>
      <c r="B19" s="18" t="s">
        <v>134</v>
      </c>
      <c r="C19" s="578" t="str">
        <f>RIGHT(B5,4)</f>
        <v>2023</v>
      </c>
      <c r="D19" s="397">
        <f>'Summary of Cost Components'!C$40</f>
        <v>324.20739235581129</v>
      </c>
      <c r="E19" s="402">
        <f>'D2. Sec.4 C11 Invoice Summary'!$C$48</f>
        <v>343.21026673293517</v>
      </c>
      <c r="F19" s="402">
        <f>-'D2. Sec.4 C11 Invoice Summary'!$C$42-'D2. Sec.4 C11 Invoice Summary'!$C$44</f>
        <v>-10.500023604735798</v>
      </c>
      <c r="G19" s="808">
        <f>-'D2. Sec.4 C11 Invoice Summary'!C46</f>
        <v>0.13778730556619323</v>
      </c>
      <c r="H19" s="579">
        <f>SUM(E19:G19)</f>
        <v>332.84803043376553</v>
      </c>
      <c r="I19" s="401">
        <f>D19-H19</f>
        <v>-8.640638077954236</v>
      </c>
      <c r="J19" s="620">
        <v>5.4000000000000003E-3</v>
      </c>
      <c r="K19" s="331">
        <f>I19</f>
        <v>-8.640638077954236</v>
      </c>
      <c r="L19" s="621">
        <f>(I19/2)*J19</f>
        <v>-2.332972281047644E-2</v>
      </c>
      <c r="M19" s="621">
        <f t="shared" ref="M19:M29" si="2">K19+L19</f>
        <v>-8.6639678007647127</v>
      </c>
      <c r="N19" s="211">
        <f t="shared" si="1"/>
        <v>10</v>
      </c>
      <c r="O19" s="150"/>
    </row>
    <row r="20" spans="1:17">
      <c r="A20" s="211">
        <f t="shared" si="0"/>
        <v>11</v>
      </c>
      <c r="B20" s="18" t="s">
        <v>135</v>
      </c>
      <c r="C20" s="578" t="str">
        <f>C19</f>
        <v>2023</v>
      </c>
      <c r="D20" s="622">
        <f>$D$19</f>
        <v>324.20739235581129</v>
      </c>
      <c r="E20" s="417">
        <f>$E$19</f>
        <v>343.21026673293517</v>
      </c>
      <c r="F20" s="417">
        <f>$F$19</f>
        <v>-10.500023604735798</v>
      </c>
      <c r="G20" s="417">
        <f>$G$19</f>
        <v>0.13778730556619323</v>
      </c>
      <c r="H20" s="581">
        <f>SUM(E20:G20)</f>
        <v>332.84803043376553</v>
      </c>
      <c r="I20" s="417">
        <f t="shared" ref="I20:I30" si="3">D20-H20</f>
        <v>-8.640638077954236</v>
      </c>
      <c r="J20" s="620">
        <v>4.7999999999999996E-3</v>
      </c>
      <c r="K20" s="623">
        <f>M19+I20</f>
        <v>-17.304605878718949</v>
      </c>
      <c r="L20" s="624">
        <f t="shared" ref="L20:L29" si="4">(M19+K20)/2*J20</f>
        <v>-6.2324576830760779E-2</v>
      </c>
      <c r="M20" s="624">
        <f t="shared" si="2"/>
        <v>-17.36693045554971</v>
      </c>
      <c r="N20" s="211">
        <f t="shared" si="1"/>
        <v>11</v>
      </c>
      <c r="O20" s="425"/>
    </row>
    <row r="21" spans="1:17">
      <c r="A21" s="211">
        <f t="shared" si="0"/>
        <v>12</v>
      </c>
      <c r="B21" s="18" t="s">
        <v>136</v>
      </c>
      <c r="C21" s="578" t="str">
        <f>C19</f>
        <v>2023</v>
      </c>
      <c r="D21" s="622">
        <f t="shared" ref="D21:D30" si="5">$D$19</f>
        <v>324.20739235581129</v>
      </c>
      <c r="E21" s="417">
        <f>$E$19</f>
        <v>343.21026673293517</v>
      </c>
      <c r="F21" s="417">
        <f t="shared" ref="F21:F30" si="6">$F$19</f>
        <v>-10.500023604735798</v>
      </c>
      <c r="G21" s="417">
        <f t="shared" ref="G21:G23" si="7">$G$19</f>
        <v>0.13778730556619323</v>
      </c>
      <c r="H21" s="581">
        <f t="shared" ref="H21:H29" si="8">SUM(E21:G21)</f>
        <v>332.84803043376553</v>
      </c>
      <c r="I21" s="417">
        <f t="shared" si="3"/>
        <v>-8.640638077954236</v>
      </c>
      <c r="J21" s="620">
        <v>5.4000000000000003E-3</v>
      </c>
      <c r="K21" s="623">
        <f t="shared" ref="K21:K29" si="9">M20+I21</f>
        <v>-26.007568533503946</v>
      </c>
      <c r="L21" s="624">
        <f>(M20+K21)/2*J21</f>
        <v>-0.11711114727044487</v>
      </c>
      <c r="M21" s="624">
        <f t="shared" si="2"/>
        <v>-26.124679680774392</v>
      </c>
      <c r="N21" s="211">
        <f t="shared" si="1"/>
        <v>12</v>
      </c>
      <c r="O21" s="425"/>
    </row>
    <row r="22" spans="1:17">
      <c r="A22" s="211">
        <f t="shared" si="0"/>
        <v>13</v>
      </c>
      <c r="B22" s="18" t="s">
        <v>137</v>
      </c>
      <c r="C22" s="578" t="str">
        <f>C19</f>
        <v>2023</v>
      </c>
      <c r="D22" s="622">
        <f t="shared" si="5"/>
        <v>324.20739235581129</v>
      </c>
      <c r="E22" s="417">
        <f>$E$19</f>
        <v>343.21026673293517</v>
      </c>
      <c r="F22" s="417">
        <f t="shared" si="6"/>
        <v>-10.500023604735798</v>
      </c>
      <c r="G22" s="417">
        <f t="shared" si="7"/>
        <v>0.13778730556619323</v>
      </c>
      <c r="H22" s="581">
        <f t="shared" si="8"/>
        <v>332.84803043376553</v>
      </c>
      <c r="I22" s="417">
        <f>D22-H22</f>
        <v>-8.640638077954236</v>
      </c>
      <c r="J22" s="620">
        <v>6.1999999999999998E-3</v>
      </c>
      <c r="K22" s="623">
        <f t="shared" si="9"/>
        <v>-34.765317758728628</v>
      </c>
      <c r="L22" s="624">
        <f>(M21+K22)/2*J22</f>
        <v>-0.18875899206245936</v>
      </c>
      <c r="M22" s="624">
        <f t="shared" si="2"/>
        <v>-34.954076750791089</v>
      </c>
      <c r="N22" s="211">
        <f t="shared" si="1"/>
        <v>13</v>
      </c>
      <c r="O22" s="425"/>
      <c r="Q22" s="625"/>
    </row>
    <row r="23" spans="1:17">
      <c r="A23" s="211">
        <f t="shared" si="0"/>
        <v>14</v>
      </c>
      <c r="B23" s="18" t="s">
        <v>138</v>
      </c>
      <c r="C23" s="578" t="str">
        <f>C19</f>
        <v>2023</v>
      </c>
      <c r="D23" s="622">
        <f t="shared" si="5"/>
        <v>324.20739235581129</v>
      </c>
      <c r="E23" s="417">
        <f>$E$19</f>
        <v>343.21026673293517</v>
      </c>
      <c r="F23" s="417">
        <f t="shared" si="6"/>
        <v>-10.500023604735798</v>
      </c>
      <c r="G23" s="417">
        <f t="shared" si="7"/>
        <v>0.13778730556619323</v>
      </c>
      <c r="H23" s="581">
        <f t="shared" si="8"/>
        <v>332.84803043376553</v>
      </c>
      <c r="I23" s="417">
        <f t="shared" si="3"/>
        <v>-8.640638077954236</v>
      </c>
      <c r="J23" s="620">
        <v>6.4000000000000003E-3</v>
      </c>
      <c r="K23" s="623">
        <f t="shared" si="9"/>
        <v>-43.594714828745325</v>
      </c>
      <c r="L23" s="624">
        <f t="shared" si="4"/>
        <v>-0.25135613305451654</v>
      </c>
      <c r="M23" s="624">
        <f t="shared" si="2"/>
        <v>-43.846070961799839</v>
      </c>
      <c r="N23" s="211">
        <f t="shared" si="1"/>
        <v>14</v>
      </c>
      <c r="O23" s="425"/>
    </row>
    <row r="24" spans="1:17">
      <c r="A24" s="211">
        <f t="shared" si="0"/>
        <v>15</v>
      </c>
      <c r="B24" s="18" t="s">
        <v>139</v>
      </c>
      <c r="C24" s="578" t="str">
        <f>C19</f>
        <v>2023</v>
      </c>
      <c r="D24" s="622">
        <f t="shared" si="5"/>
        <v>324.20739235581129</v>
      </c>
      <c r="E24" s="417">
        <f t="shared" ref="E24:E30" si="10">$E$19</f>
        <v>343.21026673293517</v>
      </c>
      <c r="F24" s="417">
        <f t="shared" si="6"/>
        <v>-10.500023604735798</v>
      </c>
      <c r="G24" s="417">
        <f t="shared" ref="G24:G30" si="11">$G$19</f>
        <v>0.13778730556619323</v>
      </c>
      <c r="H24" s="581">
        <f>SUM(E24:G24)</f>
        <v>332.84803043376553</v>
      </c>
      <c r="I24" s="417">
        <f t="shared" si="3"/>
        <v>-8.640638077954236</v>
      </c>
      <c r="J24" s="620">
        <v>6.1999999999999998E-3</v>
      </c>
      <c r="K24" s="623">
        <f t="shared" si="9"/>
        <v>-52.486709039754075</v>
      </c>
      <c r="L24" s="624">
        <f>(M23+K24)/2*J24</f>
        <v>-0.29863161800481713</v>
      </c>
      <c r="M24" s="624">
        <f t="shared" si="2"/>
        <v>-52.785340657758894</v>
      </c>
      <c r="N24" s="211">
        <f t="shared" si="1"/>
        <v>15</v>
      </c>
      <c r="O24" s="425"/>
    </row>
    <row r="25" spans="1:17">
      <c r="A25" s="211">
        <f t="shared" si="0"/>
        <v>16</v>
      </c>
      <c r="B25" s="18" t="s">
        <v>140</v>
      </c>
      <c r="C25" s="578" t="str">
        <f>C19</f>
        <v>2023</v>
      </c>
      <c r="D25" s="622">
        <f t="shared" si="5"/>
        <v>324.20739235581129</v>
      </c>
      <c r="E25" s="417">
        <f t="shared" si="10"/>
        <v>343.21026673293517</v>
      </c>
      <c r="F25" s="417">
        <f t="shared" si="6"/>
        <v>-10.500023604735798</v>
      </c>
      <c r="G25" s="417">
        <f t="shared" si="11"/>
        <v>0.13778730556619323</v>
      </c>
      <c r="H25" s="581">
        <f t="shared" si="8"/>
        <v>332.84803043376553</v>
      </c>
      <c r="I25" s="417">
        <f t="shared" si="3"/>
        <v>-8.640638077954236</v>
      </c>
      <c r="J25" s="620">
        <v>6.7999999999999996E-3</v>
      </c>
      <c r="K25" s="623">
        <f t="shared" si="9"/>
        <v>-61.42597873571313</v>
      </c>
      <c r="L25" s="624">
        <f t="shared" si="4"/>
        <v>-0.38831848593780488</v>
      </c>
      <c r="M25" s="624">
        <f t="shared" si="2"/>
        <v>-61.814297221650932</v>
      </c>
      <c r="N25" s="211">
        <f t="shared" si="1"/>
        <v>16</v>
      </c>
      <c r="O25" s="425"/>
    </row>
    <row r="26" spans="1:17">
      <c r="A26" s="211">
        <f t="shared" si="0"/>
        <v>17</v>
      </c>
      <c r="B26" s="18" t="s">
        <v>141</v>
      </c>
      <c r="C26" s="578" t="str">
        <f>C19</f>
        <v>2023</v>
      </c>
      <c r="D26" s="622">
        <f t="shared" si="5"/>
        <v>324.20739235581129</v>
      </c>
      <c r="E26" s="417">
        <f t="shared" si="10"/>
        <v>343.21026673293517</v>
      </c>
      <c r="F26" s="417">
        <f t="shared" si="6"/>
        <v>-10.500023604735798</v>
      </c>
      <c r="G26" s="417">
        <f t="shared" si="11"/>
        <v>0.13778730556619323</v>
      </c>
      <c r="H26" s="581">
        <f t="shared" si="8"/>
        <v>332.84803043376553</v>
      </c>
      <c r="I26" s="417">
        <f t="shared" si="3"/>
        <v>-8.640638077954236</v>
      </c>
      <c r="J26" s="620">
        <v>6.7999999999999996E-3</v>
      </c>
      <c r="K26" s="623">
        <f t="shared" si="9"/>
        <v>-70.454935299605168</v>
      </c>
      <c r="L26" s="624">
        <f t="shared" si="4"/>
        <v>-0.44971539057227072</v>
      </c>
      <c r="M26" s="624">
        <f t="shared" si="2"/>
        <v>-70.904650690177434</v>
      </c>
      <c r="N26" s="211">
        <f t="shared" si="1"/>
        <v>17</v>
      </c>
      <c r="O26" s="425"/>
    </row>
    <row r="27" spans="1:17">
      <c r="A27" s="211">
        <f t="shared" si="0"/>
        <v>18</v>
      </c>
      <c r="B27" s="18" t="s">
        <v>142</v>
      </c>
      <c r="C27" s="578" t="str">
        <f>C19</f>
        <v>2023</v>
      </c>
      <c r="D27" s="622">
        <f t="shared" si="5"/>
        <v>324.20739235581129</v>
      </c>
      <c r="E27" s="417">
        <f t="shared" si="10"/>
        <v>343.21026673293517</v>
      </c>
      <c r="F27" s="417">
        <f t="shared" si="6"/>
        <v>-10.500023604735798</v>
      </c>
      <c r="G27" s="417">
        <f t="shared" si="11"/>
        <v>0.13778730556619323</v>
      </c>
      <c r="H27" s="581">
        <f t="shared" si="8"/>
        <v>332.84803043376553</v>
      </c>
      <c r="I27" s="417">
        <f t="shared" si="3"/>
        <v>-8.640638077954236</v>
      </c>
      <c r="J27" s="620">
        <v>6.6E-3</v>
      </c>
      <c r="K27" s="623">
        <f t="shared" si="9"/>
        <v>-79.54528876813167</v>
      </c>
      <c r="L27" s="624">
        <f t="shared" si="4"/>
        <v>-0.49648480021242003</v>
      </c>
      <c r="M27" s="624">
        <f t="shared" si="2"/>
        <v>-80.041773568344084</v>
      </c>
      <c r="N27" s="211">
        <f t="shared" si="1"/>
        <v>18</v>
      </c>
      <c r="O27" s="425"/>
    </row>
    <row r="28" spans="1:17">
      <c r="A28" s="211">
        <f t="shared" si="0"/>
        <v>19</v>
      </c>
      <c r="B28" s="18" t="s">
        <v>143</v>
      </c>
      <c r="C28" s="578" t="str">
        <f>C19</f>
        <v>2023</v>
      </c>
      <c r="D28" s="622">
        <f t="shared" si="5"/>
        <v>324.20739235581129</v>
      </c>
      <c r="E28" s="417">
        <f t="shared" si="10"/>
        <v>343.21026673293517</v>
      </c>
      <c r="F28" s="417">
        <f t="shared" si="6"/>
        <v>-10.500023604735798</v>
      </c>
      <c r="G28" s="417">
        <f t="shared" si="11"/>
        <v>0.13778730556619323</v>
      </c>
      <c r="H28" s="581">
        <f t="shared" si="8"/>
        <v>332.84803043376553</v>
      </c>
      <c r="I28" s="417">
        <f t="shared" si="3"/>
        <v>-8.640638077954236</v>
      </c>
      <c r="J28" s="620">
        <v>7.1000000000000004E-3</v>
      </c>
      <c r="K28" s="623">
        <f t="shared" si="9"/>
        <v>-88.68241164629832</v>
      </c>
      <c r="L28" s="624">
        <f t="shared" si="4"/>
        <v>-0.59897085751198054</v>
      </c>
      <c r="M28" s="624">
        <f t="shared" si="2"/>
        <v>-89.281382503810306</v>
      </c>
      <c r="N28" s="211">
        <f t="shared" si="1"/>
        <v>19</v>
      </c>
      <c r="O28" s="425"/>
    </row>
    <row r="29" spans="1:17">
      <c r="A29" s="211">
        <f t="shared" si="0"/>
        <v>20</v>
      </c>
      <c r="B29" s="18" t="s">
        <v>144</v>
      </c>
      <c r="C29" s="578" t="str">
        <f>C19</f>
        <v>2023</v>
      </c>
      <c r="D29" s="622">
        <f t="shared" si="5"/>
        <v>324.20739235581129</v>
      </c>
      <c r="E29" s="417">
        <f t="shared" si="10"/>
        <v>343.21026673293517</v>
      </c>
      <c r="F29" s="417">
        <f t="shared" si="6"/>
        <v>-10.500023604735798</v>
      </c>
      <c r="G29" s="417">
        <f t="shared" si="11"/>
        <v>0.13778730556619323</v>
      </c>
      <c r="H29" s="581">
        <f t="shared" si="8"/>
        <v>332.84803043376553</v>
      </c>
      <c r="I29" s="417">
        <f t="shared" si="3"/>
        <v>-8.640638077954236</v>
      </c>
      <c r="J29" s="620">
        <v>6.8999999999999999E-3</v>
      </c>
      <c r="K29" s="623">
        <f t="shared" si="9"/>
        <v>-97.922020581764542</v>
      </c>
      <c r="L29" s="624">
        <f t="shared" si="4"/>
        <v>-0.64585174064523321</v>
      </c>
      <c r="M29" s="624">
        <f t="shared" si="2"/>
        <v>-98.567872322409769</v>
      </c>
      <c r="N29" s="211">
        <f t="shared" si="1"/>
        <v>20</v>
      </c>
      <c r="O29" s="425"/>
    </row>
    <row r="30" spans="1:17">
      <c r="A30" s="211">
        <f t="shared" si="0"/>
        <v>21</v>
      </c>
      <c r="B30" s="836" t="s">
        <v>145</v>
      </c>
      <c r="C30" s="837" t="str">
        <f>C19</f>
        <v>2023</v>
      </c>
      <c r="D30" s="838">
        <f t="shared" si="5"/>
        <v>324.20739235581129</v>
      </c>
      <c r="E30" s="417">
        <f t="shared" si="10"/>
        <v>343.21026673293517</v>
      </c>
      <c r="F30" s="417">
        <f t="shared" si="6"/>
        <v>-10.500023604735798</v>
      </c>
      <c r="G30" s="417">
        <f t="shared" si="11"/>
        <v>0.13778730556619323</v>
      </c>
      <c r="H30" s="838">
        <f>SUM(E30:G30)</f>
        <v>332.84803043376553</v>
      </c>
      <c r="I30" s="834">
        <f t="shared" si="3"/>
        <v>-8.640638077954236</v>
      </c>
      <c r="J30" s="1294">
        <v>7.1000000000000004E-3</v>
      </c>
      <c r="K30" s="839">
        <f>M29+I30</f>
        <v>-107.20851040036401</v>
      </c>
      <c r="L30" s="840">
        <f>(M29+K30)/2*J30</f>
        <v>-0.73050615866584689</v>
      </c>
      <c r="M30" s="838">
        <f>K30+L30</f>
        <v>-107.93901655902985</v>
      </c>
      <c r="N30" s="211">
        <f t="shared" si="1"/>
        <v>21</v>
      </c>
      <c r="O30" s="425"/>
    </row>
    <row r="31" spans="1:17" ht="16.5" thickBot="1">
      <c r="A31" s="211">
        <f t="shared" si="0"/>
        <v>22</v>
      </c>
      <c r="D31" s="1034">
        <f t="shared" ref="D31:I31" si="12">SUM(D19:D30)</f>
        <v>3890.4887082697364</v>
      </c>
      <c r="E31" s="1034">
        <f>SUM(E19:E30)</f>
        <v>4118.5232007952209</v>
      </c>
      <c r="F31" s="1034">
        <f t="shared" si="12"/>
        <v>-126.0002832568296</v>
      </c>
      <c r="G31" s="1034">
        <f t="shared" si="12"/>
        <v>1.6534476667943183</v>
      </c>
      <c r="H31" s="1034">
        <f t="shared" si="12"/>
        <v>3994.1763652051854</v>
      </c>
      <c r="I31" s="1034">
        <f t="shared" si="12"/>
        <v>-103.68765693545083</v>
      </c>
      <c r="J31" s="1293"/>
      <c r="K31" s="626"/>
      <c r="L31" s="1034">
        <f>SUM(L19:L30)</f>
        <v>-4.251359623579031</v>
      </c>
      <c r="M31" s="626"/>
      <c r="N31" s="211">
        <f t="shared" si="1"/>
        <v>22</v>
      </c>
    </row>
    <row r="32" spans="1:17" ht="16.5" thickTop="1">
      <c r="D32" s="627"/>
      <c r="E32" s="627"/>
      <c r="F32" s="627"/>
      <c r="G32" s="627"/>
      <c r="H32" s="627"/>
      <c r="I32" s="627"/>
      <c r="J32" s="627"/>
      <c r="K32" s="627"/>
      <c r="L32" s="627"/>
      <c r="M32" s="627"/>
    </row>
    <row r="33" spans="1:7">
      <c r="B33" s="628"/>
      <c r="F33" s="629"/>
      <c r="G33" s="629"/>
    </row>
    <row r="34" spans="1:7" ht="18.75">
      <c r="A34" s="584">
        <v>1</v>
      </c>
      <c r="B34" s="191" t="s">
        <v>862</v>
      </c>
      <c r="F34" s="629"/>
      <c r="G34" s="629"/>
    </row>
    <row r="35" spans="1:7" ht="18.75">
      <c r="A35" s="584">
        <v>2</v>
      </c>
      <c r="B35" s="191" t="s">
        <v>146</v>
      </c>
    </row>
    <row r="36" spans="1:7" ht="18.75">
      <c r="A36" s="584">
        <v>3</v>
      </c>
      <c r="B36" s="191" t="s">
        <v>147</v>
      </c>
    </row>
    <row r="37" spans="1:7" ht="18.75">
      <c r="A37" s="584">
        <v>4</v>
      </c>
      <c r="B37" s="191" t="s">
        <v>148</v>
      </c>
    </row>
    <row r="38" spans="1:7" ht="18.75">
      <c r="A38" s="584"/>
      <c r="B38" s="191" t="s">
        <v>149</v>
      </c>
    </row>
    <row r="39" spans="1:7" ht="18.75">
      <c r="A39" s="584">
        <v>5</v>
      </c>
      <c r="B39" s="191" t="s">
        <v>150</v>
      </c>
      <c r="C39" s="210"/>
    </row>
    <row r="40" spans="1:7" ht="18.75">
      <c r="A40" s="584">
        <v>6</v>
      </c>
      <c r="B40" s="191" t="s">
        <v>151</v>
      </c>
    </row>
    <row r="41" spans="1:7" ht="18.75">
      <c r="A41" s="584">
        <v>7</v>
      </c>
      <c r="B41" s="191" t="s">
        <v>152</v>
      </c>
    </row>
  </sheetData>
  <mergeCells count="5">
    <mergeCell ref="B6:M6"/>
    <mergeCell ref="B4:N4"/>
    <mergeCell ref="B5:N5"/>
    <mergeCell ref="B3:N3"/>
    <mergeCell ref="B2:N2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Roman,Regular"&amp;10Section 4
TU</oddFooter>
  </headerFooter>
  <rowBreaks count="1" manualBreakCount="1">
    <brk id="48" max="14" man="1"/>
  </rowBreaks>
  <customProperties>
    <customPr name="_pios_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L35"/>
  <sheetViews>
    <sheetView zoomScale="80" zoomScaleNormal="80" zoomScalePageLayoutView="80" workbookViewId="0"/>
  </sheetViews>
  <sheetFormatPr defaultColWidth="8.85546875" defaultRowHeight="15.75"/>
  <cols>
    <col min="1" max="1" width="5.42578125" style="105" bestFit="1" customWidth="1"/>
    <col min="2" max="2" width="68.85546875" style="122" customWidth="1"/>
    <col min="3" max="3" width="25.42578125" style="284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16.85546875" style="122" customWidth="1"/>
    <col min="8" max="8" width="1.5703125" style="122" customWidth="1"/>
    <col min="9" max="9" width="40.42578125" style="122" customWidth="1"/>
    <col min="10" max="10" width="5.42578125" style="122" customWidth="1"/>
    <col min="11" max="16384" width="8.85546875" style="122"/>
  </cols>
  <sheetData>
    <row r="1" spans="1:12">
      <c r="H1" s="105"/>
      <c r="I1" s="105"/>
      <c r="J1" s="105"/>
    </row>
    <row r="2" spans="1:12">
      <c r="B2" s="1322" t="s">
        <v>0</v>
      </c>
      <c r="C2" s="1338"/>
      <c r="D2" s="1338"/>
      <c r="E2" s="1338"/>
      <c r="F2" s="1338"/>
      <c r="G2" s="1338"/>
      <c r="H2" s="1338"/>
      <c r="I2" s="1338"/>
      <c r="J2" s="95"/>
    </row>
    <row r="3" spans="1:12">
      <c r="B3" s="1322" t="s">
        <v>653</v>
      </c>
      <c r="C3" s="1338"/>
      <c r="D3" s="1338"/>
      <c r="E3" s="1338"/>
      <c r="F3" s="1338"/>
      <c r="G3" s="1338"/>
      <c r="H3" s="1338"/>
      <c r="I3" s="1338"/>
      <c r="J3" s="95"/>
    </row>
    <row r="4" spans="1:12">
      <c r="B4" s="1322" t="s">
        <v>654</v>
      </c>
      <c r="C4" s="1338"/>
      <c r="D4" s="1338"/>
      <c r="E4" s="1338"/>
      <c r="F4" s="1338"/>
      <c r="G4" s="1338"/>
      <c r="H4" s="1338"/>
      <c r="I4" s="1338"/>
      <c r="J4" s="95"/>
    </row>
    <row r="5" spans="1:12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324"/>
      <c r="I5" s="1324"/>
      <c r="J5" s="95"/>
      <c r="L5" s="112"/>
    </row>
    <row r="6" spans="1:12">
      <c r="B6" s="1326" t="s">
        <v>3</v>
      </c>
      <c r="C6" s="1326"/>
      <c r="D6" s="1326"/>
      <c r="E6" s="1326"/>
      <c r="F6" s="1326"/>
      <c r="G6" s="1326"/>
      <c r="H6" s="1326"/>
      <c r="I6" s="1326"/>
      <c r="J6" s="96"/>
    </row>
    <row r="7" spans="1:12">
      <c r="B7" s="105"/>
      <c r="D7" s="105"/>
      <c r="E7" s="105"/>
      <c r="F7" s="105"/>
      <c r="G7" s="105"/>
      <c r="H7" s="95"/>
      <c r="I7" s="95"/>
      <c r="J7" s="95"/>
    </row>
    <row r="8" spans="1:12">
      <c r="A8" s="105" t="s">
        <v>4</v>
      </c>
      <c r="B8" s="95"/>
      <c r="C8" s="211" t="s">
        <v>187</v>
      </c>
      <c r="D8" s="105"/>
      <c r="E8" s="105" t="s">
        <v>655</v>
      </c>
      <c r="F8" s="105"/>
      <c r="G8" s="105" t="s">
        <v>656</v>
      </c>
      <c r="H8" s="95"/>
      <c r="I8" s="95"/>
      <c r="J8" s="105" t="s">
        <v>4</v>
      </c>
    </row>
    <row r="9" spans="1:12">
      <c r="A9" s="105" t="s">
        <v>5</v>
      </c>
      <c r="B9" s="95"/>
      <c r="C9" s="848" t="s">
        <v>189</v>
      </c>
      <c r="D9" s="95"/>
      <c r="E9" s="851" t="s">
        <v>657</v>
      </c>
      <c r="F9" s="95"/>
      <c r="G9" s="851" t="s">
        <v>190</v>
      </c>
      <c r="H9" s="95"/>
      <c r="I9" s="852" t="s">
        <v>8</v>
      </c>
      <c r="J9" s="105" t="s">
        <v>5</v>
      </c>
    </row>
    <row r="10" spans="1:12">
      <c r="B10" s="105"/>
      <c r="D10" s="105"/>
      <c r="E10" s="105"/>
      <c r="F10" s="105"/>
      <c r="G10" s="105"/>
      <c r="H10" s="105"/>
      <c r="I10" s="105"/>
      <c r="J10" s="105"/>
    </row>
    <row r="11" spans="1:12" ht="18.75">
      <c r="A11" s="105">
        <v>1</v>
      </c>
      <c r="B11" s="122" t="s">
        <v>894</v>
      </c>
      <c r="C11" s="211" t="s">
        <v>989</v>
      </c>
      <c r="E11" s="285"/>
      <c r="F11" s="286"/>
      <c r="G11" s="287">
        <f>'AL-1'!C32</f>
        <v>134439.87015384616</v>
      </c>
      <c r="H11" s="286"/>
      <c r="I11" s="288" t="str">
        <f>"AL-1; Line "&amp;'AL-1'!A32</f>
        <v>AL-1; Line 18</v>
      </c>
      <c r="J11" s="105">
        <f>A11</f>
        <v>1</v>
      </c>
      <c r="L11" s="112"/>
    </row>
    <row r="12" spans="1:12">
      <c r="A12" s="105">
        <f>+A11+1</f>
        <v>2</v>
      </c>
      <c r="C12" s="105"/>
      <c r="E12" s="276"/>
      <c r="F12" s="289"/>
      <c r="G12" s="289"/>
      <c r="H12" s="289"/>
      <c r="I12" s="288"/>
      <c r="J12" s="105">
        <f>+J11+1</f>
        <v>2</v>
      </c>
    </row>
    <row r="13" spans="1:12">
      <c r="A13" s="105">
        <f t="shared" ref="A13:A29" si="0">+A12+1</f>
        <v>3</v>
      </c>
      <c r="B13" s="122" t="s">
        <v>658</v>
      </c>
      <c r="C13" s="105"/>
      <c r="E13" s="290"/>
      <c r="F13" s="291"/>
      <c r="G13" s="862">
        <f>'Stmt AD'!I45</f>
        <v>0.378636423045417</v>
      </c>
      <c r="H13" s="286"/>
      <c r="I13" s="288" t="str">
        <f>"Statement AD; Line "&amp;'Stmt AD'!A45</f>
        <v>Statement AD; Line 35</v>
      </c>
      <c r="J13" s="105">
        <f t="shared" ref="J13:J29" si="1">+J12+1</f>
        <v>3</v>
      </c>
    </row>
    <row r="14" spans="1:12">
      <c r="A14" s="105">
        <f t="shared" si="0"/>
        <v>4</v>
      </c>
      <c r="C14" s="105"/>
      <c r="E14" s="276"/>
      <c r="F14" s="289"/>
      <c r="G14" s="276"/>
      <c r="H14" s="289"/>
      <c r="I14" s="288"/>
      <c r="J14" s="105">
        <f t="shared" si="1"/>
        <v>4</v>
      </c>
    </row>
    <row r="15" spans="1:12" ht="16.5" thickBot="1">
      <c r="A15" s="105">
        <f t="shared" si="0"/>
        <v>5</v>
      </c>
      <c r="B15" s="122" t="s">
        <v>659</v>
      </c>
      <c r="C15" s="105"/>
      <c r="E15" s="292"/>
      <c r="F15" s="289"/>
      <c r="G15" s="293">
        <f>G11*G13</f>
        <v>50903.831549742623</v>
      </c>
      <c r="H15" s="286"/>
      <c r="I15" s="288" t="str">
        <f>"Line "&amp;A11&amp;" x Line "&amp;A13</f>
        <v>Line 1 x Line 3</v>
      </c>
      <c r="J15" s="105">
        <f t="shared" si="1"/>
        <v>5</v>
      </c>
    </row>
    <row r="16" spans="1:12" ht="16.5" thickTop="1">
      <c r="A16" s="105">
        <f t="shared" si="0"/>
        <v>6</v>
      </c>
      <c r="C16" s="105"/>
      <c r="E16" s="160"/>
      <c r="F16" s="105"/>
      <c r="G16" s="105"/>
      <c r="H16" s="105"/>
      <c r="I16" s="288"/>
      <c r="J16" s="105">
        <f t="shared" si="1"/>
        <v>6</v>
      </c>
    </row>
    <row r="17" spans="1:10" ht="18.75">
      <c r="A17" s="105">
        <f t="shared" si="0"/>
        <v>7</v>
      </c>
      <c r="B17" s="122" t="s">
        <v>982</v>
      </c>
      <c r="C17" s="105" t="s">
        <v>992</v>
      </c>
      <c r="D17" s="283"/>
      <c r="E17" s="285"/>
      <c r="F17" s="289"/>
      <c r="G17" s="1078">
        <f>'AL-2'!C30</f>
        <v>100558.3896923077</v>
      </c>
      <c r="H17" s="286"/>
      <c r="I17" s="288" t="str">
        <f>"AL-2; Line "&amp;'AL-2'!A30</f>
        <v>AL-2; Line 18</v>
      </c>
      <c r="J17" s="105">
        <f t="shared" si="1"/>
        <v>7</v>
      </c>
    </row>
    <row r="18" spans="1:10">
      <c r="A18" s="105">
        <f t="shared" si="0"/>
        <v>8</v>
      </c>
      <c r="C18" s="105"/>
      <c r="E18" s="294"/>
      <c r="F18" s="289"/>
      <c r="G18" s="289"/>
      <c r="H18" s="289"/>
      <c r="I18" s="288"/>
      <c r="J18" s="105">
        <f t="shared" si="1"/>
        <v>8</v>
      </c>
    </row>
    <row r="19" spans="1:10" ht="16.5" thickBot="1">
      <c r="A19" s="105">
        <f t="shared" si="0"/>
        <v>9</v>
      </c>
      <c r="B19" s="122" t="s">
        <v>660</v>
      </c>
      <c r="E19" s="285"/>
      <c r="F19" s="289"/>
      <c r="G19" s="293">
        <f>G13*G17</f>
        <v>38075.068980302516</v>
      </c>
      <c r="H19" s="286"/>
      <c r="I19" s="288" t="str">
        <f>"Line "&amp;A13&amp;" x Line "&amp;A17</f>
        <v>Line 3 x Line 7</v>
      </c>
      <c r="J19" s="105">
        <f t="shared" si="1"/>
        <v>9</v>
      </c>
    </row>
    <row r="20" spans="1:10" ht="16.5" thickTop="1">
      <c r="A20" s="105">
        <f t="shared" si="0"/>
        <v>10</v>
      </c>
      <c r="E20" s="295"/>
      <c r="F20" s="289"/>
      <c r="G20" s="289"/>
      <c r="H20" s="289"/>
      <c r="I20" s="288"/>
      <c r="J20" s="105">
        <f t="shared" si="1"/>
        <v>10</v>
      </c>
    </row>
    <row r="21" spans="1:10">
      <c r="A21" s="105">
        <f t="shared" si="0"/>
        <v>11</v>
      </c>
      <c r="B21" s="296" t="s">
        <v>661</v>
      </c>
      <c r="E21" s="295"/>
      <c r="F21" s="289"/>
      <c r="G21" s="289"/>
      <c r="H21" s="289"/>
      <c r="I21" s="288"/>
      <c r="J21" s="105">
        <f t="shared" si="1"/>
        <v>11</v>
      </c>
    </row>
    <row r="22" spans="1:10">
      <c r="A22" s="105">
        <f t="shared" si="0"/>
        <v>12</v>
      </c>
      <c r="B22" s="122" t="s">
        <v>662</v>
      </c>
      <c r="E22" s="297">
        <f>'Stmt AH'!E27</f>
        <v>50951.368760000012</v>
      </c>
      <c r="F22" s="289"/>
      <c r="G22" s="298"/>
      <c r="H22" s="289"/>
      <c r="I22" s="288" t="str">
        <f>"Statement AH; Line "&amp;'Stmt AH'!A27</f>
        <v>Statement AH; Line 17</v>
      </c>
      <c r="J22" s="105">
        <f t="shared" si="1"/>
        <v>12</v>
      </c>
    </row>
    <row r="23" spans="1:10">
      <c r="A23" s="105">
        <f t="shared" si="0"/>
        <v>13</v>
      </c>
      <c r="B23" s="122" t="s">
        <v>663</v>
      </c>
      <c r="E23" s="299">
        <f>'Stmt AH'!E49</f>
        <v>55540.840203501473</v>
      </c>
      <c r="F23" s="96"/>
      <c r="G23" s="300"/>
      <c r="H23" s="289"/>
      <c r="I23" s="288" t="str">
        <f>"Statement AH; Line "&amp;'Stmt AH'!A49</f>
        <v>Statement AH; Line 39</v>
      </c>
      <c r="J23" s="105">
        <f t="shared" si="1"/>
        <v>13</v>
      </c>
    </row>
    <row r="24" spans="1:10">
      <c r="A24" s="105">
        <f t="shared" si="0"/>
        <v>14</v>
      </c>
      <c r="B24" s="122" t="s">
        <v>402</v>
      </c>
      <c r="E24" s="1079">
        <f>-'Stmt AH'!E34</f>
        <v>0</v>
      </c>
      <c r="F24" s="289"/>
      <c r="G24" s="300"/>
      <c r="H24" s="289"/>
      <c r="I24" s="288" t="str">
        <f>"Negative of Statement AH; Line "&amp;'Stmt AH'!A34</f>
        <v>Negative of Statement AH; Line 24</v>
      </c>
      <c r="J24" s="105">
        <f t="shared" si="1"/>
        <v>14</v>
      </c>
    </row>
    <row r="25" spans="1:10">
      <c r="A25" s="105">
        <f t="shared" si="0"/>
        <v>15</v>
      </c>
      <c r="B25" s="122" t="s">
        <v>664</v>
      </c>
      <c r="E25" s="301">
        <f>SUM(E22:E24)</f>
        <v>106492.20896350149</v>
      </c>
      <c r="F25" s="96"/>
      <c r="G25" s="283"/>
      <c r="H25" s="288"/>
      <c r="I25" s="288" t="str">
        <f>"Sum Lines "&amp;A22&amp;" thru "&amp;A24</f>
        <v>Sum Lines 12 thru 14</v>
      </c>
      <c r="J25" s="105">
        <f t="shared" si="1"/>
        <v>15</v>
      </c>
    </row>
    <row r="26" spans="1:10">
      <c r="A26" s="105">
        <f t="shared" si="0"/>
        <v>16</v>
      </c>
      <c r="F26" s="105"/>
      <c r="H26" s="105"/>
      <c r="I26" s="288"/>
      <c r="J26" s="105">
        <f t="shared" si="1"/>
        <v>16</v>
      </c>
    </row>
    <row r="27" spans="1:10">
      <c r="A27" s="105">
        <f t="shared" si="0"/>
        <v>17</v>
      </c>
      <c r="B27" s="122" t="s">
        <v>665</v>
      </c>
      <c r="E27" s="1080">
        <f>1/8</f>
        <v>0.125</v>
      </c>
      <c r="F27" s="105"/>
      <c r="G27" s="302"/>
      <c r="H27" s="105"/>
      <c r="I27" s="288" t="s">
        <v>28</v>
      </c>
      <c r="J27" s="105">
        <f t="shared" si="1"/>
        <v>17</v>
      </c>
    </row>
    <row r="28" spans="1:10">
      <c r="A28" s="105">
        <f t="shared" si="0"/>
        <v>18</v>
      </c>
      <c r="E28" s="276" t="s">
        <v>184</v>
      </c>
      <c r="F28" s="289"/>
      <c r="G28" s="276"/>
      <c r="H28" s="289"/>
      <c r="I28" s="288"/>
      <c r="J28" s="105">
        <f t="shared" si="1"/>
        <v>18</v>
      </c>
    </row>
    <row r="29" spans="1:10" ht="16.5" thickBot="1">
      <c r="A29" s="105">
        <f t="shared" si="0"/>
        <v>19</v>
      </c>
      <c r="B29" s="122" t="s">
        <v>666</v>
      </c>
      <c r="E29" s="293">
        <f>E25*E27</f>
        <v>13311.526120437686</v>
      </c>
      <c r="F29" s="96"/>
      <c r="G29" s="292"/>
      <c r="H29" s="289"/>
      <c r="I29" s="105" t="str">
        <f>"Line "&amp;A25&amp;" x Line "&amp;A27</f>
        <v>Line 15 x Line 17</v>
      </c>
      <c r="J29" s="105">
        <f t="shared" si="1"/>
        <v>19</v>
      </c>
    </row>
    <row r="30" spans="1:10" ht="16.5" thickTop="1">
      <c r="B30" s="305"/>
    </row>
    <row r="32" spans="1:10" ht="18.75">
      <c r="A32" s="306">
        <v>1</v>
      </c>
      <c r="B32" s="122" t="s">
        <v>667</v>
      </c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 ht="18.75">
      <c r="A35" s="306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12" orientation="portrait" r:id="rId1"/>
  <headerFooter scaleWithDoc="0">
    <oddFooter>&amp;C&amp;"Times New Roman,Regular"&amp;10AL</oddFooter>
  </headerFooter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8"/>
  <sheetViews>
    <sheetView zoomScale="80" zoomScaleNormal="80" zoomScalePageLayoutView="80" workbookViewId="0"/>
  </sheetViews>
  <sheetFormatPr defaultColWidth="9.140625" defaultRowHeight="15.75"/>
  <cols>
    <col min="1" max="1" width="5.140625" style="95" customWidth="1"/>
    <col min="2" max="2" width="37" style="96" customWidth="1"/>
    <col min="3" max="3" width="18.5703125" style="100" customWidth="1"/>
    <col min="4" max="4" width="61.42578125" style="156" customWidth="1"/>
    <col min="5" max="5" width="5.140625" style="156" customWidth="1"/>
    <col min="6" max="6" width="21.42578125" style="100" customWidth="1"/>
    <col min="7" max="7" width="20.42578125" style="100" customWidth="1"/>
    <col min="8" max="8" width="17.42578125" style="100" customWidth="1"/>
    <col min="9" max="9" width="16.5703125" style="100" customWidth="1"/>
    <col min="10" max="10" width="21.140625" style="96" customWidth="1"/>
    <col min="11" max="11" width="15" style="96" customWidth="1"/>
    <col min="12" max="12" width="11" style="96" customWidth="1"/>
    <col min="13" max="13" width="7.42578125" style="96" customWidth="1"/>
    <col min="14" max="14" width="9.42578125" style="96" customWidth="1"/>
    <col min="15" max="15" width="14" style="96" customWidth="1"/>
    <col min="16" max="16" width="13.42578125" style="96" customWidth="1"/>
    <col min="17" max="16384" width="9.140625" style="96"/>
  </cols>
  <sheetData>
    <row r="2" spans="1:6">
      <c r="B2" s="1322" t="s">
        <v>0</v>
      </c>
      <c r="C2" s="1322"/>
      <c r="D2" s="1322"/>
      <c r="E2" s="156" t="s">
        <v>184</v>
      </c>
      <c r="F2" s="96"/>
    </row>
    <row r="3" spans="1:6">
      <c r="B3" s="1322" t="s">
        <v>668</v>
      </c>
      <c r="C3" s="1322"/>
      <c r="D3" s="1322"/>
      <c r="E3" s="156" t="s">
        <v>184</v>
      </c>
      <c r="F3" s="96"/>
    </row>
    <row r="4" spans="1:6">
      <c r="B4" s="1322" t="s">
        <v>669</v>
      </c>
      <c r="C4" s="1322"/>
      <c r="D4" s="1322"/>
      <c r="E4" s="156" t="s">
        <v>184</v>
      </c>
      <c r="F4" s="96"/>
    </row>
    <row r="5" spans="1:6">
      <c r="B5" s="1322" t="str">
        <f>"BASE PERIOD / TRUE UP PERIOD - 12/31/"&amp;Automation!$B$3&amp;" PER BOOK"</f>
        <v>BASE PERIOD / TRUE UP PERIOD - 12/31/2023 PER BOOK</v>
      </c>
      <c r="C5" s="1322"/>
      <c r="D5" s="1322"/>
      <c r="E5" s="95"/>
      <c r="F5" s="112"/>
    </row>
    <row r="6" spans="1:6">
      <c r="B6" s="1339" t="s">
        <v>3</v>
      </c>
      <c r="C6" s="1339"/>
      <c r="D6" s="1339"/>
      <c r="E6" s="156" t="s">
        <v>184</v>
      </c>
      <c r="F6" s="98"/>
    </row>
    <row r="7" spans="1:6">
      <c r="B7" s="268"/>
      <c r="C7" s="98"/>
      <c r="F7" s="98"/>
    </row>
    <row r="8" spans="1:6">
      <c r="B8" s="1322" t="s">
        <v>670</v>
      </c>
      <c r="C8" s="1322"/>
      <c r="D8" s="1322"/>
      <c r="E8" s="95"/>
      <c r="F8" s="98"/>
    </row>
    <row r="9" spans="1:6">
      <c r="B9" s="1322" t="s">
        <v>671</v>
      </c>
      <c r="C9" s="1322"/>
      <c r="D9" s="1322"/>
      <c r="E9" s="95"/>
    </row>
    <row r="10" spans="1:6">
      <c r="B10" s="1081"/>
      <c r="C10" s="1082"/>
      <c r="D10" s="190"/>
      <c r="E10" s="156" t="s">
        <v>184</v>
      </c>
    </row>
    <row r="11" spans="1:6">
      <c r="B11" s="943"/>
      <c r="C11" s="947" t="s">
        <v>80</v>
      </c>
      <c r="D11" s="944"/>
      <c r="E11" s="105"/>
      <c r="F11" s="122"/>
    </row>
    <row r="12" spans="1:6">
      <c r="B12" s="106"/>
      <c r="C12" s="102" t="s">
        <v>672</v>
      </c>
      <c r="D12" s="102"/>
      <c r="E12" s="105"/>
      <c r="F12" s="122"/>
    </row>
    <row r="13" spans="1:6">
      <c r="A13" s="105" t="s">
        <v>4</v>
      </c>
      <c r="B13" s="102"/>
      <c r="C13" s="102" t="s">
        <v>673</v>
      </c>
      <c r="D13" s="102"/>
      <c r="E13" s="105" t="s">
        <v>4</v>
      </c>
      <c r="F13" s="122"/>
    </row>
    <row r="14" spans="1:6">
      <c r="A14" s="105" t="s">
        <v>5</v>
      </c>
      <c r="B14" s="989" t="s">
        <v>124</v>
      </c>
      <c r="C14" s="102" t="s">
        <v>674</v>
      </c>
      <c r="D14" s="989" t="s">
        <v>8</v>
      </c>
      <c r="E14" s="105" t="s">
        <v>5</v>
      </c>
      <c r="F14" s="122"/>
    </row>
    <row r="15" spans="1:6">
      <c r="A15" s="269">
        <v>1</v>
      </c>
      <c r="B15" s="108" t="str">
        <f>"Dec-"&amp;RIGHT(Automation!$B$3-1,2)</f>
        <v>Dec-22</v>
      </c>
      <c r="C15" s="1205">
        <v>125709.182</v>
      </c>
      <c r="D15" s="180" t="s">
        <v>214</v>
      </c>
      <c r="E15" s="269">
        <f>A15</f>
        <v>1</v>
      </c>
      <c r="F15" s="270"/>
    </row>
    <row r="16" spans="1:6">
      <c r="A16" s="269">
        <f>A15+1</f>
        <v>2</v>
      </c>
      <c r="B16" s="108" t="str">
        <f>"Jan-"&amp;RIGHT(Automation!$B$3,2)</f>
        <v>Jan-23</v>
      </c>
      <c r="C16" s="1206">
        <v>133597.03200000001</v>
      </c>
      <c r="D16" s="180"/>
      <c r="E16" s="269">
        <f>E15+1</f>
        <v>2</v>
      </c>
      <c r="F16" s="270"/>
    </row>
    <row r="17" spans="1:6">
      <c r="A17" s="269">
        <f t="shared" ref="A17:A32" si="0">A16+1</f>
        <v>3</v>
      </c>
      <c r="B17" s="108" t="s">
        <v>215</v>
      </c>
      <c r="C17" s="1206">
        <v>134218.87</v>
      </c>
      <c r="D17" s="180"/>
      <c r="E17" s="269">
        <f t="shared" ref="E17:E32" si="1">E16+1</f>
        <v>3</v>
      </c>
      <c r="F17" s="270"/>
    </row>
    <row r="18" spans="1:6">
      <c r="A18" s="269">
        <f t="shared" si="0"/>
        <v>4</v>
      </c>
      <c r="B18" s="108" t="s">
        <v>216</v>
      </c>
      <c r="C18" s="1206">
        <v>133444.23000000001</v>
      </c>
      <c r="D18" s="180"/>
      <c r="E18" s="269">
        <f t="shared" si="1"/>
        <v>4</v>
      </c>
      <c r="F18" s="270"/>
    </row>
    <row r="19" spans="1:6">
      <c r="A19" s="269">
        <f t="shared" si="0"/>
        <v>5</v>
      </c>
      <c r="B19" s="108" t="s">
        <v>217</v>
      </c>
      <c r="C19" s="1206">
        <v>134071.856</v>
      </c>
      <c r="D19" s="180"/>
      <c r="E19" s="269">
        <f t="shared" si="1"/>
        <v>5</v>
      </c>
      <c r="F19" s="270"/>
    </row>
    <row r="20" spans="1:6">
      <c r="A20" s="269">
        <f t="shared" si="0"/>
        <v>6</v>
      </c>
      <c r="B20" s="108" t="s">
        <v>161</v>
      </c>
      <c r="C20" s="1206">
        <v>133642.514</v>
      </c>
      <c r="D20" s="180"/>
      <c r="E20" s="269">
        <f t="shared" si="1"/>
        <v>6</v>
      </c>
      <c r="F20" s="270"/>
    </row>
    <row r="21" spans="1:6">
      <c r="A21" s="269">
        <f t="shared" si="0"/>
        <v>7</v>
      </c>
      <c r="B21" s="108" t="s">
        <v>218</v>
      </c>
      <c r="C21" s="1206">
        <v>133450.408</v>
      </c>
      <c r="D21" s="180"/>
      <c r="E21" s="269">
        <f t="shared" si="1"/>
        <v>7</v>
      </c>
      <c r="F21" s="270"/>
    </row>
    <row r="22" spans="1:6">
      <c r="A22" s="269">
        <f t="shared" si="0"/>
        <v>8</v>
      </c>
      <c r="B22" s="108" t="s">
        <v>219</v>
      </c>
      <c r="C22" s="1206">
        <v>131639.28700000001</v>
      </c>
      <c r="D22" s="180"/>
      <c r="E22" s="269">
        <f t="shared" si="1"/>
        <v>8</v>
      </c>
      <c r="F22" s="270"/>
    </row>
    <row r="23" spans="1:6">
      <c r="A23" s="269">
        <f t="shared" si="0"/>
        <v>9</v>
      </c>
      <c r="B23" s="108" t="s">
        <v>220</v>
      </c>
      <c r="C23" s="1206">
        <v>132704.78700000001</v>
      </c>
      <c r="D23" s="180"/>
      <c r="E23" s="269">
        <f t="shared" si="1"/>
        <v>9</v>
      </c>
      <c r="F23" s="270"/>
    </row>
    <row r="24" spans="1:6">
      <c r="A24" s="269">
        <f t="shared" si="0"/>
        <v>10</v>
      </c>
      <c r="B24" s="108" t="s">
        <v>221</v>
      </c>
      <c r="C24" s="1206">
        <v>135792.51999999999</v>
      </c>
      <c r="D24" s="180"/>
      <c r="E24" s="269">
        <f t="shared" si="1"/>
        <v>10</v>
      </c>
      <c r="F24" s="270"/>
    </row>
    <row r="25" spans="1:6">
      <c r="A25" s="269">
        <f t="shared" si="0"/>
        <v>11</v>
      </c>
      <c r="B25" s="108" t="s">
        <v>222</v>
      </c>
      <c r="C25" s="1206">
        <v>137062.08799999999</v>
      </c>
      <c r="D25" s="180"/>
      <c r="E25" s="269">
        <f t="shared" si="1"/>
        <v>11</v>
      </c>
      <c r="F25" s="270"/>
    </row>
    <row r="26" spans="1:6">
      <c r="A26" s="269">
        <f t="shared" si="0"/>
        <v>12</v>
      </c>
      <c r="B26" s="108" t="s">
        <v>223</v>
      </c>
      <c r="C26" s="1206">
        <v>140765.24299999999</v>
      </c>
      <c r="D26" s="181"/>
      <c r="E26" s="269">
        <f t="shared" si="1"/>
        <v>12</v>
      </c>
      <c r="F26" s="270"/>
    </row>
    <row r="27" spans="1:6">
      <c r="A27" s="269">
        <f t="shared" si="0"/>
        <v>13</v>
      </c>
      <c r="B27" s="1000" t="str">
        <f>"Dec-"&amp;RIGHT(Automation!$B$3,2)</f>
        <v>Dec-23</v>
      </c>
      <c r="C27" s="1207">
        <v>141620.29500000001</v>
      </c>
      <c r="D27" s="1002" t="s">
        <v>214</v>
      </c>
      <c r="E27" s="269">
        <f t="shared" si="1"/>
        <v>13</v>
      </c>
      <c r="F27" s="270"/>
    </row>
    <row r="28" spans="1:6">
      <c r="A28" s="269">
        <f t="shared" si="0"/>
        <v>14</v>
      </c>
      <c r="B28" s="1003"/>
      <c r="C28" s="1004"/>
      <c r="D28" s="1005"/>
      <c r="E28" s="269">
        <f t="shared" si="1"/>
        <v>14</v>
      </c>
      <c r="F28" s="122"/>
    </row>
    <row r="29" spans="1:6">
      <c r="A29" s="269">
        <f t="shared" si="0"/>
        <v>15</v>
      </c>
      <c r="B29" s="116" t="s">
        <v>224</v>
      </c>
      <c r="C29" s="209">
        <f>SUM(C15:C27)</f>
        <v>1747718.3119999999</v>
      </c>
      <c r="D29" s="271" t="str">
        <f>"Sum Lines "&amp;A15&amp;" thru "&amp;A27</f>
        <v>Sum Lines 1 thru 13</v>
      </c>
      <c r="E29" s="269">
        <f t="shared" si="1"/>
        <v>15</v>
      </c>
      <c r="F29" s="122"/>
    </row>
    <row r="30" spans="1:6">
      <c r="A30" s="269">
        <f t="shared" si="0"/>
        <v>16</v>
      </c>
      <c r="B30" s="990"/>
      <c r="C30" s="1006"/>
      <c r="D30" s="1002"/>
      <c r="E30" s="269">
        <f t="shared" si="1"/>
        <v>16</v>
      </c>
      <c r="F30" s="122"/>
    </row>
    <row r="31" spans="1:6">
      <c r="A31" s="269">
        <f t="shared" si="0"/>
        <v>17</v>
      </c>
      <c r="B31" s="943"/>
      <c r="C31" s="1007"/>
      <c r="D31" s="1008"/>
      <c r="E31" s="269">
        <f t="shared" si="1"/>
        <v>17</v>
      </c>
      <c r="F31" s="122"/>
    </row>
    <row r="32" spans="1:6">
      <c r="A32" s="269">
        <f t="shared" si="0"/>
        <v>18</v>
      </c>
      <c r="B32" s="116" t="s">
        <v>225</v>
      </c>
      <c r="C32" s="175">
        <f>C29/13</f>
        <v>134439.87015384616</v>
      </c>
      <c r="D32" s="1212" t="s">
        <v>990</v>
      </c>
      <c r="E32" s="269">
        <f t="shared" si="1"/>
        <v>18</v>
      </c>
      <c r="F32" s="122"/>
    </row>
    <row r="33" spans="1:6">
      <c r="A33" s="269">
        <f>A32+1</f>
        <v>19</v>
      </c>
      <c r="B33" s="990"/>
      <c r="C33" s="1009"/>
      <c r="D33" s="1010"/>
      <c r="E33" s="269">
        <f>E32+1</f>
        <v>19</v>
      </c>
      <c r="F33" s="122"/>
    </row>
    <row r="34" spans="1:6">
      <c r="A34" s="105"/>
    </row>
    <row r="36" spans="1:6" ht="18.75">
      <c r="A36" s="121"/>
      <c r="B36" s="1158"/>
      <c r="C36" s="272"/>
      <c r="F36" s="1197"/>
    </row>
    <row r="37" spans="1:6">
      <c r="A37" s="105"/>
      <c r="B37" s="1158"/>
      <c r="C37" s="272"/>
    </row>
    <row r="38" spans="1:6">
      <c r="A38" s="105"/>
      <c r="B38" s="1158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H142"/>
  <sheetViews>
    <sheetView zoomScale="80" zoomScaleNormal="80" zoomScalePageLayoutView="80" workbookViewId="0"/>
  </sheetViews>
  <sheetFormatPr defaultColWidth="9.140625" defaultRowHeight="15.75"/>
  <cols>
    <col min="1" max="1" width="5.140625" style="95" customWidth="1"/>
    <col min="2" max="2" width="35.42578125" style="96" customWidth="1"/>
    <col min="3" max="3" width="18.5703125" style="100" customWidth="1"/>
    <col min="4" max="4" width="62.5703125" style="100" customWidth="1"/>
    <col min="5" max="5" width="5.140625" style="275" customWidth="1"/>
    <col min="6" max="6" width="9.42578125" style="96" bestFit="1" customWidth="1"/>
    <col min="7" max="16384" width="9.140625" style="96"/>
  </cols>
  <sheetData>
    <row r="2" spans="1:8" s="122" customFormat="1">
      <c r="A2" s="105"/>
      <c r="B2" s="1322" t="s">
        <v>0</v>
      </c>
      <c r="C2" s="1322"/>
      <c r="D2" s="1322"/>
      <c r="E2" s="105"/>
      <c r="F2" s="96"/>
    </row>
    <row r="3" spans="1:8" s="122" customFormat="1">
      <c r="A3" s="105"/>
      <c r="B3" s="1322" t="s">
        <v>668</v>
      </c>
      <c r="C3" s="1322"/>
      <c r="D3" s="1322"/>
      <c r="E3" s="105"/>
      <c r="F3" s="96"/>
    </row>
    <row r="4" spans="1:8" s="122" customFormat="1">
      <c r="A4" s="105"/>
      <c r="B4" s="1322" t="s">
        <v>669</v>
      </c>
      <c r="C4" s="1322"/>
      <c r="D4" s="1322"/>
      <c r="E4" s="105"/>
      <c r="F4" s="96"/>
    </row>
    <row r="5" spans="1:8" s="122" customFormat="1">
      <c r="A5" s="105"/>
      <c r="B5" s="1322" t="str">
        <f>"BASE PERIOD / TRUE UP PERIOD - 12/31/"&amp;Automation!$B$3&amp;" PER BOOK"</f>
        <v>BASE PERIOD / TRUE UP PERIOD - 12/31/2023 PER BOOK</v>
      </c>
      <c r="C5" s="1322"/>
      <c r="D5" s="1322"/>
      <c r="E5" s="105"/>
      <c r="F5" s="96"/>
      <c r="H5" s="170"/>
    </row>
    <row r="6" spans="1:8" s="122" customFormat="1">
      <c r="A6" s="105"/>
      <c r="B6" s="1339" t="s">
        <v>3</v>
      </c>
      <c r="C6" s="1339"/>
      <c r="D6" s="1339"/>
      <c r="E6" s="275" t="s">
        <v>184</v>
      </c>
    </row>
    <row r="7" spans="1:8" s="122" customFormat="1">
      <c r="A7" s="105"/>
      <c r="B7" s="1113"/>
      <c r="C7" s="1113"/>
      <c r="D7" s="1113"/>
      <c r="E7" s="275"/>
    </row>
    <row r="8" spans="1:8" s="122" customFormat="1">
      <c r="A8" s="105"/>
      <c r="B8" s="1322" t="s">
        <v>675</v>
      </c>
      <c r="C8" s="1322"/>
      <c r="D8" s="1322"/>
      <c r="E8" s="275" t="s">
        <v>184</v>
      </c>
    </row>
    <row r="9" spans="1:8" s="122" customFormat="1">
      <c r="A9" s="105"/>
      <c r="B9" s="1083"/>
      <c r="C9" s="1082"/>
      <c r="D9" s="272"/>
      <c r="E9" s="275"/>
    </row>
    <row r="10" spans="1:8" s="122" customFormat="1">
      <c r="A10" s="105"/>
      <c r="B10" s="1011"/>
      <c r="C10" s="947" t="s">
        <v>80</v>
      </c>
      <c r="D10" s="944"/>
    </row>
    <row r="11" spans="1:8" s="122" customFormat="1">
      <c r="A11" s="105" t="s">
        <v>4</v>
      </c>
      <c r="B11" s="102"/>
      <c r="C11" s="102" t="s">
        <v>672</v>
      </c>
      <c r="D11" s="102"/>
      <c r="E11" s="105" t="s">
        <v>4</v>
      </c>
    </row>
    <row r="12" spans="1:8" s="122" customFormat="1">
      <c r="A12" s="105" t="s">
        <v>5</v>
      </c>
      <c r="B12" s="989" t="s">
        <v>124</v>
      </c>
      <c r="C12" s="102" t="s">
        <v>676</v>
      </c>
      <c r="D12" s="989" t="s">
        <v>8</v>
      </c>
      <c r="E12" s="105" t="s">
        <v>5</v>
      </c>
    </row>
    <row r="13" spans="1:8" s="122" customFormat="1">
      <c r="A13" s="269">
        <v>1</v>
      </c>
      <c r="B13" s="108" t="str">
        <f>"Dec-"&amp;RIGHT(Automation!$B$3-1,2)</f>
        <v>Dec-22</v>
      </c>
      <c r="C13" s="999">
        <v>109565.29300000001</v>
      </c>
      <c r="D13" s="180" t="s">
        <v>214</v>
      </c>
      <c r="E13" s="269">
        <f>A13</f>
        <v>1</v>
      </c>
      <c r="F13" s="273"/>
    </row>
    <row r="14" spans="1:8" s="122" customFormat="1">
      <c r="A14" s="269">
        <f>A13+1</f>
        <v>2</v>
      </c>
      <c r="B14" s="108" t="str">
        <f>"Jan-"&amp;RIGHT(Automation!$B$3,2)</f>
        <v>Jan-23</v>
      </c>
      <c r="C14" s="274">
        <v>100833.433</v>
      </c>
      <c r="D14" s="180"/>
      <c r="E14" s="269">
        <f>E13+1</f>
        <v>2</v>
      </c>
      <c r="F14" s="273"/>
    </row>
    <row r="15" spans="1:8" s="122" customFormat="1">
      <c r="A15" s="269">
        <f t="shared" ref="A15:A30" si="0">A14+1</f>
        <v>3</v>
      </c>
      <c r="B15" s="108" t="s">
        <v>215</v>
      </c>
      <c r="C15" s="274">
        <v>84833.160999999993</v>
      </c>
      <c r="D15" s="180"/>
      <c r="E15" s="269">
        <f t="shared" ref="E15:E30" si="1">E14+1</f>
        <v>3</v>
      </c>
      <c r="F15" s="273"/>
    </row>
    <row r="16" spans="1:8" s="122" customFormat="1">
      <c r="A16" s="269">
        <f t="shared" si="0"/>
        <v>4</v>
      </c>
      <c r="B16" s="108" t="s">
        <v>216</v>
      </c>
      <c r="C16" s="274">
        <v>89649.267000000007</v>
      </c>
      <c r="D16" s="180"/>
      <c r="E16" s="269">
        <f t="shared" si="1"/>
        <v>4</v>
      </c>
      <c r="F16" s="273"/>
    </row>
    <row r="17" spans="1:6" s="122" customFormat="1">
      <c r="A17" s="269">
        <f t="shared" si="0"/>
        <v>5</v>
      </c>
      <c r="B17" s="108" t="s">
        <v>217</v>
      </c>
      <c r="C17" s="274">
        <v>106742.111</v>
      </c>
      <c r="D17" s="180"/>
      <c r="E17" s="269">
        <f t="shared" si="1"/>
        <v>5</v>
      </c>
      <c r="F17" s="273"/>
    </row>
    <row r="18" spans="1:6" s="122" customFormat="1">
      <c r="A18" s="269">
        <f t="shared" si="0"/>
        <v>6</v>
      </c>
      <c r="B18" s="108" t="s">
        <v>161</v>
      </c>
      <c r="C18" s="274">
        <v>73077.252999999997</v>
      </c>
      <c r="D18" s="180"/>
      <c r="E18" s="269">
        <f t="shared" si="1"/>
        <v>6</v>
      </c>
      <c r="F18" s="273"/>
    </row>
    <row r="19" spans="1:6" s="122" customFormat="1">
      <c r="A19" s="269">
        <f t="shared" si="0"/>
        <v>7</v>
      </c>
      <c r="B19" s="108" t="s">
        <v>218</v>
      </c>
      <c r="C19" s="274">
        <v>38489.239000000001</v>
      </c>
      <c r="D19" s="180"/>
      <c r="E19" s="269">
        <f t="shared" si="1"/>
        <v>7</v>
      </c>
      <c r="F19" s="273"/>
    </row>
    <row r="20" spans="1:6" s="122" customFormat="1">
      <c r="A20" s="269">
        <f t="shared" si="0"/>
        <v>8</v>
      </c>
      <c r="B20" s="108" t="s">
        <v>219</v>
      </c>
      <c r="C20" s="274">
        <v>146305.97200000001</v>
      </c>
      <c r="D20" s="180"/>
      <c r="E20" s="269">
        <f t="shared" si="1"/>
        <v>8</v>
      </c>
      <c r="F20" s="273"/>
    </row>
    <row r="21" spans="1:6" s="122" customFormat="1">
      <c r="A21" s="269">
        <f t="shared" si="0"/>
        <v>9</v>
      </c>
      <c r="B21" s="108" t="s">
        <v>220</v>
      </c>
      <c r="C21" s="274">
        <v>129343.973</v>
      </c>
      <c r="D21" s="180"/>
      <c r="E21" s="269">
        <f t="shared" si="1"/>
        <v>9</v>
      </c>
      <c r="F21" s="273"/>
    </row>
    <row r="22" spans="1:6" s="122" customFormat="1">
      <c r="A22" s="269">
        <f t="shared" si="0"/>
        <v>10</v>
      </c>
      <c r="B22" s="108" t="s">
        <v>221</v>
      </c>
      <c r="C22" s="274">
        <v>123607.848</v>
      </c>
      <c r="D22" s="180"/>
      <c r="E22" s="269">
        <f t="shared" si="1"/>
        <v>10</v>
      </c>
      <c r="F22" s="273"/>
    </row>
    <row r="23" spans="1:6" s="122" customFormat="1">
      <c r="A23" s="269">
        <f t="shared" si="0"/>
        <v>11</v>
      </c>
      <c r="B23" s="108" t="s">
        <v>222</v>
      </c>
      <c r="C23" s="274">
        <v>112929.284</v>
      </c>
      <c r="D23" s="180"/>
      <c r="E23" s="269">
        <f t="shared" si="1"/>
        <v>11</v>
      </c>
      <c r="F23" s="273"/>
    </row>
    <row r="24" spans="1:6" s="122" customFormat="1">
      <c r="A24" s="269">
        <f t="shared" si="0"/>
        <v>12</v>
      </c>
      <c r="B24" s="108" t="s">
        <v>223</v>
      </c>
      <c r="C24" s="274">
        <v>96600.032999999996</v>
      </c>
      <c r="D24" s="180"/>
      <c r="E24" s="269">
        <f t="shared" si="1"/>
        <v>12</v>
      </c>
      <c r="F24" s="273"/>
    </row>
    <row r="25" spans="1:6" s="122" customFormat="1">
      <c r="A25" s="269">
        <f t="shared" si="0"/>
        <v>13</v>
      </c>
      <c r="B25" s="1000" t="str">
        <f>"Dec-"&amp;RIGHT(Automation!$B$3,2)</f>
        <v>Dec-23</v>
      </c>
      <c r="C25" s="1012">
        <v>95282.198999999993</v>
      </c>
      <c r="D25" s="1002" t="s">
        <v>214</v>
      </c>
      <c r="E25" s="269">
        <f t="shared" si="1"/>
        <v>13</v>
      </c>
      <c r="F25" s="273"/>
    </row>
    <row r="26" spans="1:6" s="122" customFormat="1">
      <c r="A26" s="269">
        <f t="shared" si="0"/>
        <v>14</v>
      </c>
      <c r="B26" s="1003"/>
      <c r="C26" s="1013"/>
      <c r="D26" s="1005"/>
      <c r="E26" s="269">
        <f t="shared" si="1"/>
        <v>14</v>
      </c>
      <c r="F26" s="273"/>
    </row>
    <row r="27" spans="1:6" s="122" customFormat="1">
      <c r="A27" s="269">
        <f t="shared" si="0"/>
        <v>15</v>
      </c>
      <c r="B27" s="116" t="s">
        <v>224</v>
      </c>
      <c r="C27" s="209">
        <f>SUM(C13:C25)</f>
        <v>1307259.0660000001</v>
      </c>
      <c r="D27" s="271" t="str">
        <f>"Sum Lines "&amp;A13&amp;" thru "&amp;A25</f>
        <v>Sum Lines 1 thru 13</v>
      </c>
      <c r="E27" s="269">
        <f t="shared" si="1"/>
        <v>15</v>
      </c>
    </row>
    <row r="28" spans="1:6" s="122" customFormat="1">
      <c r="A28" s="269">
        <f t="shared" si="0"/>
        <v>16</v>
      </c>
      <c r="B28" s="990"/>
      <c r="C28" s="1006"/>
      <c r="D28" s="1002"/>
      <c r="E28" s="269">
        <f t="shared" si="1"/>
        <v>16</v>
      </c>
    </row>
    <row r="29" spans="1:6" s="122" customFormat="1">
      <c r="A29" s="269">
        <f t="shared" si="0"/>
        <v>17</v>
      </c>
      <c r="B29" s="943"/>
      <c r="C29" s="1007"/>
      <c r="D29" s="1008"/>
      <c r="E29" s="269">
        <f t="shared" si="1"/>
        <v>17</v>
      </c>
    </row>
    <row r="30" spans="1:6" s="122" customFormat="1">
      <c r="A30" s="269">
        <f t="shared" si="0"/>
        <v>18</v>
      </c>
      <c r="B30" s="116" t="s">
        <v>373</v>
      </c>
      <c r="C30" s="175">
        <f>C27/13</f>
        <v>100558.3896923077</v>
      </c>
      <c r="D30" s="1204" t="s">
        <v>991</v>
      </c>
      <c r="E30" s="269">
        <f t="shared" si="1"/>
        <v>18</v>
      </c>
      <c r="F30" s="273"/>
    </row>
    <row r="31" spans="1:6" s="122" customFormat="1">
      <c r="A31" s="269">
        <f>A30+1</f>
        <v>19</v>
      </c>
      <c r="B31" s="990"/>
      <c r="C31" s="1009"/>
      <c r="D31" s="1014"/>
      <c r="E31" s="269">
        <f>E30+1</f>
        <v>19</v>
      </c>
    </row>
    <row r="32" spans="1:6" s="122" customFormat="1">
      <c r="A32" s="105"/>
      <c r="C32" s="166"/>
      <c r="D32" s="166"/>
      <c r="E32" s="275"/>
    </row>
    <row r="33" spans="1:8" s="122" customFormat="1" ht="18.75">
      <c r="A33" s="306"/>
      <c r="E33" s="275"/>
    </row>
    <row r="34" spans="1:8" s="122" customFormat="1">
      <c r="A34"/>
      <c r="B34"/>
      <c r="C34"/>
      <c r="D34"/>
      <c r="E34"/>
      <c r="H34" s="170"/>
    </row>
    <row r="35" spans="1:8" s="122" customFormat="1">
      <c r="A35"/>
      <c r="B35"/>
      <c r="C35"/>
      <c r="D35"/>
      <c r="E35"/>
    </row>
    <row r="36" spans="1:8" s="122" customFormat="1">
      <c r="A36"/>
      <c r="B36"/>
      <c r="C36"/>
      <c r="D36"/>
      <c r="E36"/>
    </row>
    <row r="37" spans="1:8" s="122" customFormat="1">
      <c r="A37" s="105"/>
      <c r="C37" s="166"/>
      <c r="D37" s="166"/>
      <c r="E37" s="275"/>
    </row>
    <row r="38" spans="1:8" s="122" customFormat="1">
      <c r="A38" s="105"/>
      <c r="C38" s="166"/>
      <c r="D38" s="331"/>
      <c r="E38" s="275"/>
    </row>
    <row r="39" spans="1:8" s="122" customFormat="1">
      <c r="A39" s="105"/>
      <c r="C39" s="166"/>
      <c r="D39" s="166"/>
      <c r="E39" s="275"/>
    </row>
    <row r="40" spans="1:8" s="122" customFormat="1">
      <c r="A40" s="105"/>
      <c r="C40" s="166"/>
      <c r="D40" s="166"/>
      <c r="E40" s="275"/>
    </row>
    <row r="41" spans="1:8" s="122" customFormat="1">
      <c r="A41" s="105"/>
      <c r="C41" s="166"/>
      <c r="D41" s="166"/>
      <c r="E41" s="275"/>
    </row>
    <row r="42" spans="1:8" s="122" customFormat="1">
      <c r="A42" s="105"/>
      <c r="C42" s="166"/>
      <c r="D42" s="166"/>
      <c r="E42" s="275"/>
    </row>
    <row r="43" spans="1:8" s="122" customFormat="1">
      <c r="A43" s="105"/>
      <c r="C43" s="166"/>
      <c r="D43" s="166"/>
      <c r="E43" s="275"/>
    </row>
    <row r="44" spans="1:8" s="122" customFormat="1">
      <c r="A44" s="105"/>
      <c r="C44" s="166"/>
      <c r="D44" s="166"/>
      <c r="E44" s="275"/>
    </row>
    <row r="45" spans="1:8" s="122" customFormat="1">
      <c r="A45" s="105"/>
      <c r="C45" s="166"/>
      <c r="D45" s="166"/>
      <c r="E45" s="275"/>
    </row>
    <row r="46" spans="1:8" s="122" customFormat="1">
      <c r="A46" s="105"/>
      <c r="C46" s="166"/>
      <c r="D46" s="166"/>
      <c r="E46" s="275"/>
    </row>
    <row r="47" spans="1:8" s="122" customFormat="1">
      <c r="A47" s="105"/>
      <c r="C47" s="166"/>
      <c r="D47" s="166"/>
      <c r="E47" s="275"/>
    </row>
    <row r="48" spans="1:8" s="122" customFormat="1">
      <c r="A48" s="105"/>
      <c r="C48" s="166"/>
      <c r="D48" s="166"/>
      <c r="E48" s="275"/>
    </row>
    <row r="49" spans="1:5" s="122" customFormat="1">
      <c r="A49" s="105"/>
      <c r="C49" s="166"/>
      <c r="D49" s="166"/>
      <c r="E49" s="275"/>
    </row>
    <row r="50" spans="1:5" s="122" customFormat="1">
      <c r="A50" s="105"/>
      <c r="C50" s="166"/>
      <c r="D50" s="166"/>
      <c r="E50" s="275"/>
    </row>
    <row r="51" spans="1:5" s="122" customFormat="1">
      <c r="A51" s="105"/>
      <c r="C51" s="166"/>
      <c r="D51" s="166"/>
      <c r="E51" s="275"/>
    </row>
    <row r="52" spans="1:5" s="122" customFormat="1">
      <c r="A52" s="105"/>
      <c r="C52" s="166"/>
      <c r="D52" s="166"/>
      <c r="E52" s="275"/>
    </row>
    <row r="53" spans="1:5" s="122" customFormat="1">
      <c r="A53" s="105"/>
      <c r="C53" s="166"/>
      <c r="D53" s="166"/>
      <c r="E53" s="275"/>
    </row>
    <row r="54" spans="1:5" s="122" customFormat="1">
      <c r="A54" s="105"/>
      <c r="C54" s="166"/>
      <c r="D54" s="166"/>
      <c r="E54" s="275"/>
    </row>
    <row r="55" spans="1:5" s="122" customFormat="1">
      <c r="A55" s="105"/>
      <c r="C55" s="166"/>
      <c r="D55" s="166"/>
      <c r="E55" s="275"/>
    </row>
    <row r="56" spans="1:5" s="122" customFormat="1">
      <c r="A56" s="105"/>
      <c r="C56" s="166"/>
      <c r="D56" s="166"/>
      <c r="E56" s="275"/>
    </row>
    <row r="57" spans="1:5" s="122" customFormat="1">
      <c r="A57" s="105"/>
      <c r="C57" s="166"/>
      <c r="D57" s="166"/>
      <c r="E57" s="275"/>
    </row>
    <row r="58" spans="1:5" s="122" customFormat="1">
      <c r="A58" s="105"/>
      <c r="C58" s="166"/>
      <c r="D58" s="166"/>
      <c r="E58" s="275"/>
    </row>
    <row r="59" spans="1:5" s="122" customFormat="1">
      <c r="A59" s="105"/>
      <c r="C59" s="166"/>
      <c r="D59" s="166"/>
      <c r="E59" s="275"/>
    </row>
    <row r="60" spans="1:5" s="122" customFormat="1">
      <c r="A60" s="105"/>
      <c r="C60" s="166"/>
      <c r="D60" s="166"/>
      <c r="E60" s="275"/>
    </row>
    <row r="61" spans="1:5" s="122" customFormat="1">
      <c r="A61" s="105"/>
      <c r="C61" s="166"/>
      <c r="D61" s="166"/>
      <c r="E61" s="275"/>
    </row>
    <row r="62" spans="1:5" s="122" customFormat="1">
      <c r="A62" s="105"/>
      <c r="C62" s="166"/>
      <c r="D62" s="166"/>
      <c r="E62" s="275"/>
    </row>
    <row r="63" spans="1:5" s="122" customFormat="1">
      <c r="A63" s="105"/>
      <c r="C63" s="166"/>
      <c r="D63" s="166"/>
      <c r="E63" s="275"/>
    </row>
    <row r="64" spans="1:5" s="122" customFormat="1">
      <c r="A64" s="105"/>
      <c r="C64" s="166"/>
      <c r="D64" s="166"/>
      <c r="E64" s="275"/>
    </row>
    <row r="65" spans="1:5" s="122" customFormat="1">
      <c r="A65" s="105"/>
      <c r="C65" s="166"/>
      <c r="D65" s="166"/>
      <c r="E65" s="275"/>
    </row>
    <row r="66" spans="1:5" s="122" customFormat="1">
      <c r="A66" s="105"/>
      <c r="C66" s="166"/>
      <c r="D66" s="166"/>
      <c r="E66" s="275"/>
    </row>
    <row r="67" spans="1:5" s="122" customFormat="1">
      <c r="A67" s="105"/>
      <c r="C67" s="166"/>
      <c r="D67" s="166"/>
      <c r="E67" s="275"/>
    </row>
    <row r="68" spans="1:5" s="122" customFormat="1">
      <c r="A68" s="105"/>
      <c r="C68" s="166"/>
      <c r="D68" s="166"/>
      <c r="E68" s="275"/>
    </row>
    <row r="69" spans="1:5" s="122" customFormat="1">
      <c r="A69" s="105"/>
      <c r="C69" s="166"/>
      <c r="D69" s="166"/>
      <c r="E69" s="275"/>
    </row>
    <row r="70" spans="1:5" s="122" customFormat="1">
      <c r="A70" s="105"/>
      <c r="C70" s="166"/>
      <c r="D70" s="166"/>
      <c r="E70" s="275"/>
    </row>
    <row r="71" spans="1:5" s="122" customFormat="1">
      <c r="A71" s="105"/>
      <c r="C71" s="166"/>
      <c r="D71" s="166"/>
      <c r="E71" s="275"/>
    </row>
    <row r="72" spans="1:5" s="122" customFormat="1">
      <c r="A72" s="105"/>
      <c r="C72" s="166"/>
      <c r="D72" s="166"/>
      <c r="E72" s="275"/>
    </row>
    <row r="73" spans="1:5" s="122" customFormat="1">
      <c r="A73" s="105"/>
      <c r="C73" s="166"/>
      <c r="D73" s="166"/>
      <c r="E73" s="275"/>
    </row>
    <row r="74" spans="1:5" s="122" customFormat="1">
      <c r="A74" s="105"/>
      <c r="C74" s="166"/>
      <c r="D74" s="166"/>
      <c r="E74" s="275"/>
    </row>
    <row r="75" spans="1:5" s="122" customFormat="1">
      <c r="A75" s="105"/>
      <c r="C75" s="166"/>
      <c r="D75" s="166"/>
      <c r="E75" s="275"/>
    </row>
    <row r="76" spans="1:5" s="122" customFormat="1">
      <c r="A76" s="105"/>
      <c r="C76" s="166"/>
      <c r="D76" s="166"/>
      <c r="E76" s="275"/>
    </row>
    <row r="77" spans="1:5" s="122" customFormat="1">
      <c r="A77" s="105"/>
      <c r="C77" s="166"/>
      <c r="D77" s="166"/>
      <c r="E77" s="275"/>
    </row>
    <row r="78" spans="1:5" s="122" customFormat="1">
      <c r="A78" s="105"/>
      <c r="C78" s="166"/>
      <c r="D78" s="166"/>
      <c r="E78" s="275"/>
    </row>
    <row r="79" spans="1:5" s="122" customFormat="1">
      <c r="A79" s="105"/>
      <c r="C79" s="166"/>
      <c r="D79" s="166"/>
      <c r="E79" s="275"/>
    </row>
    <row r="80" spans="1:5" s="122" customFormat="1">
      <c r="A80" s="105"/>
      <c r="C80" s="166"/>
      <c r="D80" s="166"/>
      <c r="E80" s="275"/>
    </row>
    <row r="81" spans="1:5" s="122" customFormat="1">
      <c r="A81" s="105"/>
      <c r="C81" s="166"/>
      <c r="D81" s="166"/>
      <c r="E81" s="275"/>
    </row>
    <row r="82" spans="1:5" s="122" customFormat="1">
      <c r="A82" s="105"/>
      <c r="C82" s="166"/>
      <c r="D82" s="166"/>
      <c r="E82" s="275"/>
    </row>
    <row r="83" spans="1:5" s="122" customFormat="1">
      <c r="A83" s="105"/>
      <c r="C83" s="166"/>
      <c r="D83" s="166"/>
      <c r="E83" s="275"/>
    </row>
    <row r="84" spans="1:5" s="122" customFormat="1">
      <c r="A84" s="105"/>
      <c r="C84" s="166"/>
      <c r="D84" s="166"/>
      <c r="E84" s="275"/>
    </row>
    <row r="85" spans="1:5" s="122" customFormat="1">
      <c r="A85" s="105"/>
      <c r="C85" s="166"/>
      <c r="D85" s="166"/>
      <c r="E85" s="275"/>
    </row>
    <row r="86" spans="1:5" s="122" customFormat="1">
      <c r="A86" s="105"/>
      <c r="C86" s="166"/>
      <c r="D86" s="166"/>
      <c r="E86" s="275"/>
    </row>
    <row r="87" spans="1:5" s="122" customFormat="1">
      <c r="A87" s="105"/>
      <c r="C87" s="166"/>
      <c r="D87" s="166"/>
      <c r="E87" s="275"/>
    </row>
    <row r="88" spans="1:5" s="122" customFormat="1">
      <c r="A88" s="105"/>
      <c r="C88" s="166"/>
      <c r="D88" s="166"/>
      <c r="E88" s="275"/>
    </row>
    <row r="89" spans="1:5" s="122" customFormat="1">
      <c r="A89" s="105"/>
      <c r="C89" s="166"/>
      <c r="D89" s="166"/>
      <c r="E89" s="275"/>
    </row>
    <row r="90" spans="1:5" s="122" customFormat="1">
      <c r="A90" s="105"/>
      <c r="C90" s="166"/>
      <c r="D90" s="166"/>
      <c r="E90" s="275"/>
    </row>
    <row r="91" spans="1:5" s="122" customFormat="1">
      <c r="A91" s="105"/>
      <c r="C91" s="166"/>
      <c r="D91" s="166"/>
      <c r="E91" s="275"/>
    </row>
    <row r="92" spans="1:5" s="122" customFormat="1">
      <c r="A92" s="105"/>
      <c r="C92" s="166"/>
      <c r="D92" s="166"/>
      <c r="E92" s="275"/>
    </row>
    <row r="93" spans="1:5" s="122" customFormat="1">
      <c r="A93" s="105"/>
      <c r="C93" s="166"/>
      <c r="D93" s="166"/>
      <c r="E93" s="275"/>
    </row>
    <row r="94" spans="1:5" s="122" customFormat="1">
      <c r="A94" s="105"/>
      <c r="C94" s="166"/>
      <c r="D94" s="166"/>
      <c r="E94" s="275"/>
    </row>
    <row r="95" spans="1:5" s="122" customFormat="1">
      <c r="A95" s="105"/>
      <c r="C95" s="166"/>
      <c r="D95" s="166"/>
      <c r="E95" s="275"/>
    </row>
    <row r="96" spans="1:5" s="122" customFormat="1">
      <c r="A96" s="105"/>
      <c r="C96" s="166"/>
      <c r="D96" s="166"/>
      <c r="E96" s="275"/>
    </row>
    <row r="97" spans="1:5" s="122" customFormat="1">
      <c r="A97" s="105"/>
      <c r="C97" s="166"/>
      <c r="D97" s="166"/>
      <c r="E97" s="275"/>
    </row>
    <row r="98" spans="1:5" s="122" customFormat="1">
      <c r="A98" s="105"/>
      <c r="C98" s="166"/>
      <c r="D98" s="166"/>
      <c r="E98" s="275"/>
    </row>
    <row r="99" spans="1:5" s="122" customFormat="1">
      <c r="A99" s="105"/>
      <c r="C99" s="166"/>
      <c r="D99" s="166"/>
      <c r="E99" s="275"/>
    </row>
    <row r="100" spans="1:5" s="122" customFormat="1">
      <c r="A100" s="105"/>
      <c r="C100" s="166"/>
      <c r="D100" s="166"/>
      <c r="E100" s="275"/>
    </row>
    <row r="101" spans="1:5" s="122" customFormat="1">
      <c r="A101" s="105"/>
      <c r="C101" s="166"/>
      <c r="D101" s="166"/>
      <c r="E101" s="275"/>
    </row>
    <row r="102" spans="1:5" s="122" customFormat="1">
      <c r="A102" s="105"/>
      <c r="C102" s="166"/>
      <c r="D102" s="166"/>
      <c r="E102" s="275"/>
    </row>
    <row r="103" spans="1:5" s="122" customFormat="1">
      <c r="A103" s="105"/>
      <c r="C103" s="166"/>
      <c r="D103" s="166"/>
      <c r="E103" s="275"/>
    </row>
    <row r="104" spans="1:5" s="122" customFormat="1">
      <c r="A104" s="105"/>
      <c r="C104" s="166"/>
      <c r="D104" s="166"/>
      <c r="E104" s="275"/>
    </row>
    <row r="105" spans="1:5" s="122" customFormat="1">
      <c r="A105" s="105"/>
      <c r="C105" s="166"/>
      <c r="D105" s="166"/>
      <c r="E105" s="275"/>
    </row>
    <row r="106" spans="1:5" s="122" customFormat="1">
      <c r="A106" s="105"/>
      <c r="C106" s="166"/>
      <c r="D106" s="166"/>
      <c r="E106" s="275"/>
    </row>
    <row r="107" spans="1:5" s="122" customFormat="1">
      <c r="A107" s="105"/>
      <c r="C107" s="166"/>
      <c r="D107" s="166"/>
      <c r="E107" s="275"/>
    </row>
    <row r="108" spans="1:5" s="122" customFormat="1">
      <c r="A108" s="105"/>
      <c r="C108" s="166"/>
      <c r="D108" s="166"/>
      <c r="E108" s="275"/>
    </row>
    <row r="109" spans="1:5" s="122" customFormat="1">
      <c r="A109" s="105"/>
      <c r="C109" s="166"/>
      <c r="D109" s="166"/>
      <c r="E109" s="275"/>
    </row>
    <row r="110" spans="1:5" s="122" customFormat="1">
      <c r="A110" s="105"/>
      <c r="C110" s="166"/>
      <c r="D110" s="166"/>
      <c r="E110" s="275"/>
    </row>
    <row r="111" spans="1:5" s="122" customFormat="1">
      <c r="A111" s="105"/>
      <c r="C111" s="166"/>
      <c r="D111" s="166"/>
      <c r="E111" s="275"/>
    </row>
    <row r="112" spans="1:5" s="122" customFormat="1">
      <c r="A112" s="105"/>
      <c r="C112" s="166"/>
      <c r="D112" s="166"/>
      <c r="E112" s="275"/>
    </row>
    <row r="113" spans="1:5" s="122" customFormat="1">
      <c r="A113" s="105"/>
      <c r="C113" s="166"/>
      <c r="D113" s="166"/>
      <c r="E113" s="275"/>
    </row>
    <row r="114" spans="1:5" s="122" customFormat="1">
      <c r="A114" s="105"/>
      <c r="C114" s="166"/>
      <c r="D114" s="166"/>
      <c r="E114" s="275"/>
    </row>
    <row r="115" spans="1:5" s="122" customFormat="1">
      <c r="A115" s="105"/>
      <c r="C115" s="166"/>
      <c r="D115" s="166"/>
      <c r="E115" s="275"/>
    </row>
    <row r="116" spans="1:5" s="122" customFormat="1">
      <c r="A116" s="105"/>
      <c r="C116" s="166"/>
      <c r="D116" s="166"/>
      <c r="E116" s="275"/>
    </row>
    <row r="117" spans="1:5" s="122" customFormat="1">
      <c r="A117" s="105"/>
      <c r="C117" s="166"/>
      <c r="D117" s="166"/>
      <c r="E117" s="275"/>
    </row>
    <row r="118" spans="1:5" s="122" customFormat="1">
      <c r="A118" s="105"/>
      <c r="C118" s="166"/>
      <c r="D118" s="166"/>
      <c r="E118" s="275"/>
    </row>
    <row r="119" spans="1:5" s="122" customFormat="1">
      <c r="A119" s="105"/>
      <c r="C119" s="166"/>
      <c r="D119" s="166"/>
      <c r="E119" s="275"/>
    </row>
    <row r="120" spans="1:5" s="122" customFormat="1">
      <c r="A120" s="105"/>
      <c r="C120" s="166"/>
      <c r="D120" s="166"/>
      <c r="E120" s="275"/>
    </row>
    <row r="121" spans="1:5" s="122" customFormat="1">
      <c r="A121" s="105"/>
      <c r="C121" s="166"/>
      <c r="D121" s="166"/>
      <c r="E121" s="275"/>
    </row>
    <row r="122" spans="1:5" s="122" customFormat="1">
      <c r="A122" s="105"/>
      <c r="C122" s="166"/>
      <c r="D122" s="166"/>
      <c r="E122" s="275"/>
    </row>
    <row r="123" spans="1:5" s="122" customFormat="1">
      <c r="A123" s="105"/>
      <c r="C123" s="166"/>
      <c r="D123" s="166"/>
      <c r="E123" s="275"/>
    </row>
    <row r="124" spans="1:5" s="122" customFormat="1">
      <c r="A124" s="105"/>
      <c r="C124" s="166"/>
      <c r="D124" s="166"/>
      <c r="E124" s="275"/>
    </row>
    <row r="125" spans="1:5" s="122" customFormat="1">
      <c r="A125" s="105"/>
      <c r="C125" s="166"/>
      <c r="D125" s="166"/>
      <c r="E125" s="275"/>
    </row>
    <row r="126" spans="1:5" s="122" customFormat="1">
      <c r="A126" s="105"/>
      <c r="C126" s="166"/>
      <c r="D126" s="166"/>
      <c r="E126" s="275"/>
    </row>
    <row r="127" spans="1:5" s="122" customFormat="1">
      <c r="A127" s="105"/>
      <c r="C127" s="166"/>
      <c r="D127" s="166"/>
      <c r="E127" s="275"/>
    </row>
    <row r="128" spans="1:5" s="122" customFormat="1">
      <c r="A128" s="105"/>
      <c r="C128" s="166"/>
      <c r="D128" s="166"/>
      <c r="E128" s="275"/>
    </row>
    <row r="129" spans="1:5" s="122" customFormat="1">
      <c r="A129" s="105"/>
      <c r="C129" s="166"/>
      <c r="D129" s="166"/>
      <c r="E129" s="275"/>
    </row>
    <row r="130" spans="1:5" s="122" customFormat="1">
      <c r="A130" s="105"/>
      <c r="C130" s="166"/>
      <c r="D130" s="166"/>
      <c r="E130" s="275"/>
    </row>
    <row r="131" spans="1:5" s="122" customFormat="1">
      <c r="A131" s="105"/>
      <c r="C131" s="166"/>
      <c r="D131" s="166"/>
      <c r="E131" s="275"/>
    </row>
    <row r="132" spans="1:5" s="122" customFormat="1">
      <c r="A132" s="105"/>
      <c r="C132" s="166"/>
      <c r="D132" s="166"/>
      <c r="E132" s="275"/>
    </row>
    <row r="133" spans="1:5" s="122" customFormat="1">
      <c r="A133" s="105"/>
      <c r="C133" s="166"/>
      <c r="D133" s="166"/>
      <c r="E133" s="275"/>
    </row>
    <row r="134" spans="1:5" s="122" customFormat="1">
      <c r="A134" s="105"/>
      <c r="C134" s="166"/>
      <c r="D134" s="166"/>
      <c r="E134" s="275"/>
    </row>
    <row r="135" spans="1:5" s="122" customFormat="1">
      <c r="A135" s="105"/>
      <c r="C135" s="166"/>
      <c r="D135" s="166"/>
      <c r="E135" s="275"/>
    </row>
    <row r="136" spans="1:5" s="122" customFormat="1">
      <c r="A136" s="105"/>
      <c r="C136" s="166"/>
      <c r="D136" s="166"/>
      <c r="E136" s="275"/>
    </row>
    <row r="137" spans="1:5" s="122" customFormat="1">
      <c r="A137" s="105"/>
      <c r="C137" s="166"/>
      <c r="D137" s="166"/>
      <c r="E137" s="275"/>
    </row>
    <row r="138" spans="1:5" s="122" customFormat="1">
      <c r="A138" s="105"/>
      <c r="C138" s="166"/>
      <c r="D138" s="166"/>
      <c r="E138" s="275"/>
    </row>
    <row r="139" spans="1:5" s="122" customFormat="1">
      <c r="A139" s="105"/>
      <c r="C139" s="166"/>
      <c r="D139" s="166"/>
      <c r="E139" s="275"/>
    </row>
    <row r="140" spans="1:5" s="122" customFormat="1">
      <c r="A140" s="105"/>
      <c r="C140" s="166"/>
      <c r="D140" s="166"/>
      <c r="E140" s="275"/>
    </row>
    <row r="141" spans="1:5" s="122" customFormat="1">
      <c r="A141" s="105"/>
      <c r="C141" s="166"/>
      <c r="D141" s="166"/>
      <c r="E141" s="275"/>
    </row>
    <row r="142" spans="1:5" s="122" customFormat="1">
      <c r="A142" s="105"/>
      <c r="C142" s="166"/>
      <c r="D142" s="166"/>
      <c r="E142" s="27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4"/>
  <sheetViews>
    <sheetView zoomScale="80" zoomScaleNormal="80" zoomScalePageLayoutView="80" workbookViewId="0"/>
  </sheetViews>
  <sheetFormatPr defaultColWidth="8.85546875" defaultRowHeight="15.75"/>
  <cols>
    <col min="1" max="1" width="5.42578125" style="105" bestFit="1" customWidth="1"/>
    <col min="2" max="2" width="68.85546875" style="122" customWidth="1"/>
    <col min="3" max="3" width="25.140625" style="122" bestFit="1" customWidth="1"/>
    <col min="4" max="4" width="1.5703125" style="122" customWidth="1"/>
    <col min="5" max="5" width="16.85546875" style="122" customWidth="1"/>
    <col min="6" max="6" width="1.5703125" style="122" customWidth="1"/>
    <col min="7" max="7" width="34.5703125" style="122" customWidth="1"/>
    <col min="8" max="8" width="5.42578125" style="122" customWidth="1"/>
    <col min="9" max="9" width="8.85546875" style="122"/>
    <col min="10" max="10" width="20.42578125" style="122" bestFit="1" customWidth="1"/>
    <col min="11" max="16384" width="8.85546875" style="122"/>
  </cols>
  <sheetData>
    <row r="1" spans="1:8">
      <c r="E1" s="276"/>
      <c r="F1" s="276"/>
      <c r="G1" s="105"/>
      <c r="H1" s="105"/>
    </row>
    <row r="2" spans="1:8">
      <c r="B2" s="1322" t="s">
        <v>0</v>
      </c>
      <c r="C2" s="1322"/>
      <c r="D2" s="1322"/>
      <c r="E2" s="1322"/>
      <c r="F2" s="1322"/>
      <c r="G2" s="1322"/>
      <c r="H2" s="105"/>
    </row>
    <row r="3" spans="1:8">
      <c r="B3" s="1322" t="s">
        <v>677</v>
      </c>
      <c r="C3" s="1322"/>
      <c r="D3" s="1322"/>
      <c r="E3" s="1322"/>
      <c r="F3" s="1322"/>
      <c r="G3" s="1322"/>
      <c r="H3" s="105"/>
    </row>
    <row r="4" spans="1:8">
      <c r="B4" s="1322" t="s">
        <v>678</v>
      </c>
      <c r="C4" s="1322"/>
      <c r="D4" s="1322"/>
      <c r="E4" s="1322"/>
      <c r="F4" s="1322"/>
      <c r="G4" s="1322"/>
      <c r="H4" s="105"/>
    </row>
    <row r="5" spans="1:8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05"/>
    </row>
    <row r="6" spans="1:8">
      <c r="B6" s="1326" t="s">
        <v>3</v>
      </c>
      <c r="C6" s="1323"/>
      <c r="D6" s="1323"/>
      <c r="E6" s="1323"/>
      <c r="F6" s="1323"/>
      <c r="G6" s="1323"/>
      <c r="H6" s="105"/>
    </row>
    <row r="7" spans="1:8">
      <c r="B7" s="105"/>
      <c r="C7" s="105"/>
      <c r="D7" s="105"/>
      <c r="E7" s="105"/>
      <c r="F7" s="105"/>
      <c r="G7" s="105"/>
      <c r="H7" s="105"/>
    </row>
    <row r="8" spans="1:8">
      <c r="A8" s="105" t="s">
        <v>4</v>
      </c>
      <c r="C8" s="211" t="s">
        <v>187</v>
      </c>
      <c r="E8" s="105"/>
      <c r="F8" s="105"/>
      <c r="G8" s="105"/>
      <c r="H8" s="105" t="s">
        <v>4</v>
      </c>
    </row>
    <row r="9" spans="1:8">
      <c r="A9" s="105" t="s">
        <v>5</v>
      </c>
      <c r="B9" s="122" t="s">
        <v>184</v>
      </c>
      <c r="C9" s="848" t="s">
        <v>189</v>
      </c>
      <c r="E9" s="852" t="s">
        <v>7</v>
      </c>
      <c r="F9" s="277"/>
      <c r="G9" s="852" t="s">
        <v>8</v>
      </c>
      <c r="H9" s="105" t="s">
        <v>5</v>
      </c>
    </row>
    <row r="10" spans="1:8">
      <c r="E10" s="276"/>
      <c r="F10" s="276"/>
      <c r="G10" s="105"/>
      <c r="H10" s="105"/>
    </row>
    <row r="11" spans="1:8">
      <c r="A11" s="105">
        <f>+A10+1</f>
        <v>1</v>
      </c>
      <c r="B11" s="122" t="s">
        <v>679</v>
      </c>
      <c r="C11" s="211" t="s">
        <v>953</v>
      </c>
      <c r="E11" s="278">
        <v>-264.76299999999998</v>
      </c>
      <c r="F11" s="277"/>
      <c r="G11" s="277"/>
      <c r="H11" s="105">
        <f>A11</f>
        <v>1</v>
      </c>
    </row>
    <row r="12" spans="1:8">
      <c r="A12" s="105">
        <f>+A11+1</f>
        <v>2</v>
      </c>
      <c r="C12" s="69"/>
      <c r="E12" s="276"/>
      <c r="F12" s="276"/>
      <c r="G12" s="277"/>
      <c r="H12" s="105">
        <f>+H11+1</f>
        <v>2</v>
      </c>
    </row>
    <row r="13" spans="1:8">
      <c r="A13" s="105">
        <f t="shared" ref="A13:A20" si="0">+A12+1</f>
        <v>3</v>
      </c>
      <c r="B13" s="122" t="s">
        <v>680</v>
      </c>
      <c r="C13" s="69"/>
      <c r="E13" s="276"/>
      <c r="F13" s="276"/>
      <c r="G13" s="277"/>
      <c r="H13" s="105">
        <f t="shared" ref="H13:H20" si="1">+H12+1</f>
        <v>3</v>
      </c>
    </row>
    <row r="14" spans="1:8">
      <c r="A14" s="105">
        <f t="shared" si="0"/>
        <v>4</v>
      </c>
      <c r="B14" s="18" t="s">
        <v>681</v>
      </c>
      <c r="C14" s="211" t="s">
        <v>954</v>
      </c>
      <c r="E14" s="327">
        <f>'AR-1'!G17+'AR-1'!G33</f>
        <v>1591.2092514961039</v>
      </c>
      <c r="F14" s="276"/>
      <c r="G14" s="105" t="str">
        <f>"AR-1; Line "&amp;'AR-1'!A17&amp;" + Line "&amp;'AR-1'!A33&amp;"; Col. c"</f>
        <v>AR-1; Line 6 + Line 22; Col. c</v>
      </c>
      <c r="H14" s="105">
        <f t="shared" si="1"/>
        <v>4</v>
      </c>
    </row>
    <row r="15" spans="1:8">
      <c r="A15" s="105">
        <f t="shared" si="0"/>
        <v>5</v>
      </c>
      <c r="B15" s="18" t="s">
        <v>682</v>
      </c>
      <c r="C15" s="211" t="s">
        <v>955</v>
      </c>
      <c r="E15" s="327">
        <f>'AR-1'!G22+'AR-1'!G38</f>
        <v>-5347.0135906476216</v>
      </c>
      <c r="F15" s="276"/>
      <c r="G15" s="105" t="str">
        <f>"AR-1; Line "&amp;'AR-1'!A22&amp;" + Line "&amp;'AR-1'!A38&amp;"; Col. c"</f>
        <v>AR-1; Line 11 + Line 27; Col. c</v>
      </c>
      <c r="H15" s="105">
        <f t="shared" si="1"/>
        <v>5</v>
      </c>
    </row>
    <row r="16" spans="1:8">
      <c r="A16" s="105">
        <f t="shared" si="0"/>
        <v>6</v>
      </c>
      <c r="B16" s="18" t="s">
        <v>683</v>
      </c>
      <c r="C16" s="211"/>
      <c r="E16" s="878">
        <f>'AR-1'!G27+'AR-1'!G43</f>
        <v>0</v>
      </c>
      <c r="F16" s="276"/>
      <c r="G16" s="105" t="str">
        <f>"AR-1; Line "&amp;'AR-1'!A27&amp;" + Line "&amp;'AR-1'!A43&amp;"; Col. c"</f>
        <v>AR-1; Line 16 + Line 32; Col. c</v>
      </c>
      <c r="H16" s="105">
        <f t="shared" si="1"/>
        <v>6</v>
      </c>
    </row>
    <row r="17" spans="1:8">
      <c r="A17" s="105">
        <f t="shared" si="0"/>
        <v>7</v>
      </c>
      <c r="B17" s="18" t="s">
        <v>684</v>
      </c>
      <c r="C17" s="211"/>
      <c r="E17" s="501">
        <f>SUM(E14:E16)</f>
        <v>-3755.8043391515175</v>
      </c>
      <c r="F17" s="277"/>
      <c r="G17" s="105" t="str">
        <f>"Sum Lines "&amp;A14&amp;" thru "&amp;A16</f>
        <v>Sum Lines 4 thru 6</v>
      </c>
      <c r="H17" s="105">
        <f t="shared" si="1"/>
        <v>7</v>
      </c>
    </row>
    <row r="18" spans="1:8">
      <c r="A18" s="105">
        <f t="shared" si="0"/>
        <v>8</v>
      </c>
      <c r="B18" s="18"/>
      <c r="C18" s="211"/>
      <c r="E18" s="276"/>
      <c r="F18" s="277"/>
      <c r="G18" s="277"/>
      <c r="H18" s="105">
        <f t="shared" si="1"/>
        <v>8</v>
      </c>
    </row>
    <row r="19" spans="1:8">
      <c r="A19" s="105">
        <f t="shared" si="0"/>
        <v>9</v>
      </c>
      <c r="B19" s="122" t="s">
        <v>685</v>
      </c>
      <c r="C19" s="211"/>
      <c r="E19" s="878">
        <v>0</v>
      </c>
      <c r="F19" s="277"/>
      <c r="G19" s="105" t="str">
        <f>"Not Applicable to "&amp;Automation!B3&amp;" Base Period"</f>
        <v>Not Applicable to 2023 Base Period</v>
      </c>
      <c r="H19" s="105">
        <f t="shared" si="1"/>
        <v>9</v>
      </c>
    </row>
    <row r="20" spans="1:8">
      <c r="A20" s="105">
        <f t="shared" si="0"/>
        <v>10</v>
      </c>
      <c r="C20" s="69"/>
      <c r="E20" s="277"/>
      <c r="F20" s="277"/>
      <c r="G20" s="277"/>
      <c r="H20" s="105">
        <f t="shared" si="1"/>
        <v>10</v>
      </c>
    </row>
    <row r="21" spans="1:8" ht="19.5" thickBot="1">
      <c r="A21" s="105">
        <f t="shared" ref="A21" si="2">+A20+1</f>
        <v>11</v>
      </c>
      <c r="B21" s="122" t="s">
        <v>686</v>
      </c>
      <c r="E21" s="282">
        <f>E11+E17+E19</f>
        <v>-4020.5673391515174</v>
      </c>
      <c r="F21" s="283"/>
      <c r="G21" s="105" t="str">
        <f>"Sum Lines "&amp;A11&amp;", "&amp;A17&amp;", "&amp;A19</f>
        <v>Sum Lines 1, 7, 9</v>
      </c>
      <c r="H21" s="105">
        <f t="shared" ref="H21" si="3">+H20+1</f>
        <v>11</v>
      </c>
    </row>
    <row r="22" spans="1:8" ht="16.5" thickTop="1">
      <c r="H22" s="105"/>
    </row>
    <row r="23" spans="1:8">
      <c r="H23" s="105"/>
    </row>
    <row r="24" spans="1:8" ht="18.75">
      <c r="A24" s="121">
        <v>1</v>
      </c>
      <c r="B24" s="3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9" orientation="portrait" r:id="rId1"/>
  <headerFooter scaleWithDoc="0">
    <oddFooter>&amp;C&amp;"Times New Roman,Regular"&amp;10AR</oddFooter>
  </headerFooter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K47"/>
  <sheetViews>
    <sheetView zoomScale="80" zoomScaleNormal="80" zoomScaleSheetLayoutView="70" workbookViewId="0"/>
  </sheetViews>
  <sheetFormatPr defaultColWidth="8.5703125" defaultRowHeight="15.75"/>
  <cols>
    <col min="1" max="1" width="5.42578125" style="211" customWidth="1"/>
    <col min="2" max="2" width="50.85546875" style="191" customWidth="1"/>
    <col min="3" max="3" width="16.8554687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23.42578125" style="191" bestFit="1" customWidth="1"/>
    <col min="8" max="8" width="62.5703125" style="191" customWidth="1"/>
    <col min="9" max="9" width="5.42578125" style="211" customWidth="1"/>
    <col min="10" max="10" width="12.5703125" style="191" customWidth="1"/>
    <col min="11" max="11" width="28.5703125" style="191" customWidth="1"/>
    <col min="12" max="16384" width="8.5703125" style="191"/>
  </cols>
  <sheetData>
    <row r="2" spans="1:11">
      <c r="B2" s="1317" t="s">
        <v>0</v>
      </c>
      <c r="C2" s="1317"/>
      <c r="D2" s="1317"/>
      <c r="E2" s="1317"/>
      <c r="F2" s="1317"/>
      <c r="G2" s="1317"/>
      <c r="H2" s="1317"/>
    </row>
    <row r="3" spans="1:11">
      <c r="B3" s="1317" t="s">
        <v>687</v>
      </c>
      <c r="C3" s="1317"/>
      <c r="D3" s="1317"/>
      <c r="E3" s="1317"/>
      <c r="F3" s="1317"/>
      <c r="G3" s="1317"/>
      <c r="H3" s="1317"/>
    </row>
    <row r="4" spans="1:11">
      <c r="B4" s="1317" t="s">
        <v>688</v>
      </c>
      <c r="C4" s="1317"/>
      <c r="D4" s="1317"/>
      <c r="E4" s="1317"/>
      <c r="F4" s="1317"/>
      <c r="G4" s="1317"/>
      <c r="H4" s="1317"/>
    </row>
    <row r="5" spans="1:11">
      <c r="B5" s="1317" t="str">
        <f>"Base Period 12 Months Ending December 31, "&amp;Automation!$B$3</f>
        <v>Base Period 12 Months Ending December 31, 2023</v>
      </c>
      <c r="C5" s="1317"/>
      <c r="D5" s="1317"/>
      <c r="E5" s="1317"/>
      <c r="F5" s="1317"/>
      <c r="G5" s="1317"/>
      <c r="H5" s="1317"/>
      <c r="K5" s="342"/>
    </row>
    <row r="6" spans="1:11" ht="15.75" customHeight="1">
      <c r="B6" s="1315" t="s">
        <v>3</v>
      </c>
      <c r="C6" s="1315"/>
      <c r="D6" s="1315"/>
      <c r="E6" s="1315"/>
      <c r="F6" s="1315"/>
      <c r="G6" s="1315"/>
      <c r="H6" s="1315"/>
    </row>
    <row r="8" spans="1:11">
      <c r="B8" s="210"/>
      <c r="C8" s="597" t="s">
        <v>77</v>
      </c>
      <c r="D8" s="597"/>
      <c r="E8" s="597" t="s">
        <v>78</v>
      </c>
      <c r="F8" s="597"/>
      <c r="G8" s="597" t="s">
        <v>689</v>
      </c>
      <c r="H8" s="597"/>
    </row>
    <row r="9" spans="1:11">
      <c r="A9" s="211" t="s">
        <v>4</v>
      </c>
      <c r="B9" s="210"/>
      <c r="C9" s="597" t="s">
        <v>339</v>
      </c>
      <c r="D9" s="597"/>
      <c r="E9" s="597" t="s">
        <v>339</v>
      </c>
      <c r="F9" s="597"/>
      <c r="G9" s="597"/>
      <c r="H9" s="597"/>
      <c r="I9" s="211" t="s">
        <v>4</v>
      </c>
    </row>
    <row r="10" spans="1:11">
      <c r="A10" s="211" t="s">
        <v>5</v>
      </c>
      <c r="B10" s="868" t="s">
        <v>259</v>
      </c>
      <c r="C10" s="869" t="s">
        <v>341</v>
      </c>
      <c r="D10" s="869"/>
      <c r="E10" s="869" t="s">
        <v>342</v>
      </c>
      <c r="F10" s="869"/>
      <c r="G10" s="868" t="s">
        <v>80</v>
      </c>
      <c r="H10" s="868" t="s">
        <v>8</v>
      </c>
      <c r="I10" s="211" t="s">
        <v>5</v>
      </c>
    </row>
    <row r="11" spans="1:11">
      <c r="B11" s="210"/>
      <c r="C11" s="724"/>
      <c r="D11" s="724"/>
      <c r="E11" s="724"/>
      <c r="F11" s="724"/>
      <c r="G11" s="409"/>
      <c r="H11" s="409"/>
    </row>
    <row r="12" spans="1:11">
      <c r="A12" s="211">
        <v>1</v>
      </c>
      <c r="B12" s="349" t="s">
        <v>343</v>
      </c>
      <c r="C12" s="725"/>
      <c r="D12" s="725"/>
      <c r="E12" s="725"/>
      <c r="F12" s="725"/>
      <c r="G12" s="409"/>
      <c r="H12" s="409"/>
      <c r="I12" s="211">
        <f>A12</f>
        <v>1</v>
      </c>
    </row>
    <row r="13" spans="1:11">
      <c r="A13" s="211">
        <f>A12+1</f>
        <v>2</v>
      </c>
      <c r="B13" s="349" t="s">
        <v>344</v>
      </c>
      <c r="C13" s="401">
        <v>0</v>
      </c>
      <c r="D13" s="401"/>
      <c r="E13" s="401">
        <v>0</v>
      </c>
      <c r="F13" s="726"/>
      <c r="G13" s="310">
        <f>SUM(C13:E13)</f>
        <v>0</v>
      </c>
      <c r="H13" s="4" t="s">
        <v>214</v>
      </c>
      <c r="I13" s="211">
        <f>I12+1</f>
        <v>2</v>
      </c>
      <c r="K13" s="342"/>
    </row>
    <row r="14" spans="1:11">
      <c r="A14" s="211">
        <f t="shared" ref="A14:A43" si="0">A13+1</f>
        <v>3</v>
      </c>
      <c r="B14" s="349" t="s">
        <v>345</v>
      </c>
      <c r="C14" s="417">
        <v>0</v>
      </c>
      <c r="D14" s="417"/>
      <c r="E14" s="417">
        <v>0</v>
      </c>
      <c r="F14" s="417"/>
      <c r="G14" s="150">
        <f>SUM(C14:E14)</f>
        <v>0</v>
      </c>
      <c r="H14" s="4" t="s">
        <v>214</v>
      </c>
      <c r="I14" s="211">
        <f t="shared" ref="I14:I43" si="1">I13+1</f>
        <v>3</v>
      </c>
      <c r="K14"/>
    </row>
    <row r="15" spans="1:11">
      <c r="A15" s="211">
        <f t="shared" si="0"/>
        <v>4</v>
      </c>
      <c r="B15" s="349" t="s">
        <v>977</v>
      </c>
      <c r="C15" s="417">
        <v>1513.2060849959987</v>
      </c>
      <c r="D15" s="417"/>
      <c r="E15" s="417">
        <v>0</v>
      </c>
      <c r="F15" s="417"/>
      <c r="G15" s="150">
        <f>SUM(C15:E15)</f>
        <v>1513.2060849959987</v>
      </c>
      <c r="H15" s="4" t="s">
        <v>214</v>
      </c>
      <c r="I15" s="211">
        <f t="shared" si="1"/>
        <v>4</v>
      </c>
      <c r="K15"/>
    </row>
    <row r="16" spans="1:11">
      <c r="A16" s="211">
        <f t="shared" si="0"/>
        <v>5</v>
      </c>
      <c r="C16" s="150"/>
      <c r="D16" s="150"/>
      <c r="E16" s="150"/>
      <c r="F16" s="150"/>
      <c r="G16" s="150"/>
      <c r="H16" s="150"/>
      <c r="I16" s="211">
        <f t="shared" si="1"/>
        <v>5</v>
      </c>
      <c r="K16"/>
    </row>
    <row r="17" spans="1:11" ht="16.5" thickBot="1">
      <c r="A17" s="211">
        <f t="shared" si="0"/>
        <v>6</v>
      </c>
      <c r="B17" s="394" t="s">
        <v>347</v>
      </c>
      <c r="C17" s="1065">
        <f>SUM(C13:C16)</f>
        <v>1513.2060849959987</v>
      </c>
      <c r="D17" s="258"/>
      <c r="E17" s="1065">
        <f>SUM(E13:E16)</f>
        <v>0</v>
      </c>
      <c r="F17" s="150"/>
      <c r="G17" s="1065">
        <f>SUM(G13:G16)</f>
        <v>1513.2060849959987</v>
      </c>
      <c r="H17" s="727" t="str">
        <f>"Sum Lines "&amp;A13&amp;" thru "&amp;A16</f>
        <v>Sum Lines 2 thru 5</v>
      </c>
      <c r="I17" s="211">
        <f t="shared" si="1"/>
        <v>6</v>
      </c>
      <c r="K17"/>
    </row>
    <row r="18" spans="1:11" ht="16.5" thickTop="1">
      <c r="A18" s="211">
        <f t="shared" si="0"/>
        <v>7</v>
      </c>
      <c r="C18" s="728"/>
      <c r="D18" s="728"/>
      <c r="E18" s="728"/>
      <c r="F18" s="728"/>
      <c r="G18" s="728"/>
      <c r="H18" s="728"/>
      <c r="I18" s="211">
        <f t="shared" si="1"/>
        <v>7</v>
      </c>
      <c r="K18"/>
    </row>
    <row r="19" spans="1:11">
      <c r="A19" s="211">
        <f t="shared" si="0"/>
        <v>8</v>
      </c>
      <c r="B19" s="349" t="s">
        <v>348</v>
      </c>
      <c r="C19" s="725"/>
      <c r="D19" s="725"/>
      <c r="E19" s="725"/>
      <c r="F19" s="725"/>
      <c r="G19" s="409"/>
      <c r="H19" s="409"/>
      <c r="I19" s="211">
        <f t="shared" si="1"/>
        <v>8</v>
      </c>
      <c r="J19" s="779"/>
    </row>
    <row r="20" spans="1:11">
      <c r="A20" s="211">
        <f t="shared" si="0"/>
        <v>9</v>
      </c>
      <c r="B20" s="729" t="s">
        <v>349</v>
      </c>
      <c r="C20" s="310">
        <v>-4727.9058430612167</v>
      </c>
      <c r="D20" s="310"/>
      <c r="E20" s="310">
        <v>-438.28140064762943</v>
      </c>
      <c r="F20" s="310"/>
      <c r="G20" s="310">
        <f>SUM(C20:E20)</f>
        <v>-5166.1872437088459</v>
      </c>
      <c r="H20" s="1213" t="s">
        <v>993</v>
      </c>
      <c r="I20" s="211">
        <f t="shared" si="1"/>
        <v>9</v>
      </c>
      <c r="J20" s="1202"/>
    </row>
    <row r="21" spans="1:11">
      <c r="A21" s="211">
        <f t="shared" si="0"/>
        <v>10</v>
      </c>
      <c r="C21" s="150"/>
      <c r="D21" s="150"/>
      <c r="E21" s="150"/>
      <c r="F21" s="150"/>
      <c r="G21" s="150"/>
      <c r="H21" s="150"/>
      <c r="I21" s="211">
        <f t="shared" si="1"/>
        <v>10</v>
      </c>
    </row>
    <row r="22" spans="1:11" ht="16.5" thickBot="1">
      <c r="A22" s="211">
        <f t="shared" si="0"/>
        <v>11</v>
      </c>
      <c r="B22" s="394" t="s">
        <v>350</v>
      </c>
      <c r="C22" s="1065">
        <f>SUM(C20:C21)</f>
        <v>-4727.9058430612167</v>
      </c>
      <c r="D22" s="258"/>
      <c r="E22" s="1065">
        <f>SUM(E20:E21)</f>
        <v>-438.28140064762943</v>
      </c>
      <c r="F22" s="150"/>
      <c r="G22" s="1065">
        <f>SUM(G20:G21)</f>
        <v>-5166.1872437088459</v>
      </c>
      <c r="H22" s="727" t="str">
        <f>"Sum Lines "&amp;A20&amp;" thru "&amp;A21</f>
        <v>Sum Lines 9 thru 10</v>
      </c>
      <c r="I22" s="211">
        <f t="shared" si="1"/>
        <v>11</v>
      </c>
      <c r="J22" s="779"/>
    </row>
    <row r="23" spans="1:11" ht="16.5" thickTop="1">
      <c r="A23" s="211">
        <f t="shared" si="0"/>
        <v>12</v>
      </c>
      <c r="I23" s="211">
        <f t="shared" si="1"/>
        <v>12</v>
      </c>
    </row>
    <row r="24" spans="1:11">
      <c r="A24" s="211">
        <f t="shared" si="0"/>
        <v>13</v>
      </c>
      <c r="B24" s="349" t="s">
        <v>351</v>
      </c>
      <c r="C24" s="725"/>
      <c r="D24" s="725"/>
      <c r="E24" s="725"/>
      <c r="F24" s="725"/>
      <c r="G24" s="409"/>
      <c r="H24" s="211"/>
      <c r="I24" s="211">
        <f t="shared" si="1"/>
        <v>13</v>
      </c>
    </row>
    <row r="25" spans="1:11">
      <c r="A25" s="211">
        <f t="shared" si="0"/>
        <v>14</v>
      </c>
      <c r="B25" s="349" t="s">
        <v>352</v>
      </c>
      <c r="C25" s="401">
        <v>0</v>
      </c>
      <c r="D25" s="401"/>
      <c r="E25" s="401">
        <v>0</v>
      </c>
      <c r="F25" s="726"/>
      <c r="G25" s="310">
        <f>SUM(C25:E25)</f>
        <v>0</v>
      </c>
      <c r="H25" s="4" t="s">
        <v>880</v>
      </c>
      <c r="I25" s="211">
        <f t="shared" si="1"/>
        <v>14</v>
      </c>
    </row>
    <row r="26" spans="1:11">
      <c r="A26" s="211">
        <f t="shared" si="0"/>
        <v>15</v>
      </c>
      <c r="B26" s="349"/>
      <c r="C26" s="150"/>
      <c r="D26" s="150"/>
      <c r="E26" s="150"/>
      <c r="F26" s="150"/>
      <c r="G26" s="150"/>
      <c r="H26" s="150"/>
      <c r="I26" s="211">
        <f t="shared" si="1"/>
        <v>15</v>
      </c>
    </row>
    <row r="27" spans="1:11" ht="16.5" thickBot="1">
      <c r="A27" s="211">
        <f t="shared" si="0"/>
        <v>16</v>
      </c>
      <c r="B27" s="394" t="s">
        <v>353</v>
      </c>
      <c r="C27" s="1065">
        <f>SUM(C25:C26)</f>
        <v>0</v>
      </c>
      <c r="D27" s="258"/>
      <c r="E27" s="1065">
        <f>SUM(E25:E26)</f>
        <v>0</v>
      </c>
      <c r="F27" s="150"/>
      <c r="G27" s="1065">
        <f>SUM(G25:G26)</f>
        <v>0</v>
      </c>
      <c r="H27" s="727" t="str">
        <f>"Sum Lines "&amp;A25&amp;" thru "&amp;A26</f>
        <v>Sum Lines 14 thru 15</v>
      </c>
      <c r="I27" s="211">
        <f t="shared" si="1"/>
        <v>16</v>
      </c>
    </row>
    <row r="28" spans="1:11" ht="17.25" thickTop="1" thickBot="1">
      <c r="A28" s="211">
        <f t="shared" si="0"/>
        <v>17</v>
      </c>
      <c r="B28" s="870"/>
      <c r="C28" s="870"/>
      <c r="D28" s="870"/>
      <c r="E28" s="870"/>
      <c r="F28" s="870"/>
      <c r="G28" s="870"/>
      <c r="H28" s="870"/>
      <c r="I28" s="211">
        <f t="shared" si="1"/>
        <v>17</v>
      </c>
    </row>
    <row r="29" spans="1:11">
      <c r="A29" s="211">
        <f t="shared" si="0"/>
        <v>18</v>
      </c>
      <c r="I29" s="211">
        <f t="shared" si="1"/>
        <v>18</v>
      </c>
    </row>
    <row r="30" spans="1:11">
      <c r="A30" s="211">
        <f t="shared" si="0"/>
        <v>19</v>
      </c>
      <c r="B30" s="349" t="s">
        <v>354</v>
      </c>
      <c r="C30" s="792"/>
      <c r="E30" s="792"/>
      <c r="G30" s="792"/>
      <c r="I30" s="211">
        <f t="shared" si="1"/>
        <v>19</v>
      </c>
    </row>
    <row r="31" spans="1:11">
      <c r="A31" s="211">
        <f t="shared" si="0"/>
        <v>20</v>
      </c>
      <c r="B31" s="349" t="s">
        <v>346</v>
      </c>
      <c r="C31" s="310">
        <v>78.003166500105266</v>
      </c>
      <c r="E31" s="792">
        <v>0</v>
      </c>
      <c r="G31" s="310">
        <f>SUM(C31:E31)</f>
        <v>78.003166500105266</v>
      </c>
      <c r="H31" s="4" t="s">
        <v>214</v>
      </c>
      <c r="I31" s="211">
        <f t="shared" si="1"/>
        <v>20</v>
      </c>
    </row>
    <row r="32" spans="1:11">
      <c r="A32" s="211">
        <f t="shared" si="0"/>
        <v>21</v>
      </c>
      <c r="C32" s="149"/>
      <c r="D32" s="149"/>
      <c r="E32" s="149"/>
      <c r="G32" s="149"/>
      <c r="I32" s="211">
        <f t="shared" si="1"/>
        <v>21</v>
      </c>
    </row>
    <row r="33" spans="1:10" ht="16.5" thickBot="1">
      <c r="A33" s="211">
        <f t="shared" si="0"/>
        <v>22</v>
      </c>
      <c r="B33" s="394" t="s">
        <v>347</v>
      </c>
      <c r="C33" s="1084">
        <f>SUM(C30:C32)</f>
        <v>78.003166500105266</v>
      </c>
      <c r="D33" s="210"/>
      <c r="E33" s="1085">
        <f>SUM(E30:E32)</f>
        <v>0</v>
      </c>
      <c r="F33" s="210"/>
      <c r="G33" s="1084">
        <f>SUM(G30:G32)</f>
        <v>78.003166500105266</v>
      </c>
      <c r="H33" s="211" t="str">
        <f>"Sum Lines "&amp;A31&amp;" thru "&amp;A32</f>
        <v>Sum Lines 20 thru 21</v>
      </c>
      <c r="I33" s="211">
        <f t="shared" si="1"/>
        <v>22</v>
      </c>
    </row>
    <row r="34" spans="1:10" ht="16.5" thickTop="1">
      <c r="A34" s="211">
        <f t="shared" si="0"/>
        <v>23</v>
      </c>
      <c r="I34" s="211">
        <f t="shared" si="1"/>
        <v>23</v>
      </c>
    </row>
    <row r="35" spans="1:10">
      <c r="A35" s="211">
        <f t="shared" si="0"/>
        <v>24</v>
      </c>
      <c r="B35" s="349" t="s">
        <v>355</v>
      </c>
      <c r="I35" s="211">
        <f t="shared" si="1"/>
        <v>24</v>
      </c>
    </row>
    <row r="36" spans="1:10">
      <c r="A36" s="211">
        <f t="shared" si="0"/>
        <v>25</v>
      </c>
      <c r="B36" s="729" t="s">
        <v>349</v>
      </c>
      <c r="C36" s="310">
        <v>-180.82634693877586</v>
      </c>
      <c r="E36" s="792">
        <v>0</v>
      </c>
      <c r="G36" s="310">
        <f>SUM(C36:E36)</f>
        <v>-180.82634693877586</v>
      </c>
      <c r="H36" s="331" t="s">
        <v>1010</v>
      </c>
      <c r="I36" s="211">
        <f t="shared" si="1"/>
        <v>25</v>
      </c>
      <c r="J36" s="779"/>
    </row>
    <row r="37" spans="1:10">
      <c r="A37" s="211">
        <f t="shared" si="0"/>
        <v>26</v>
      </c>
      <c r="C37" s="149"/>
      <c r="E37" s="149"/>
      <c r="G37" s="779"/>
      <c r="I37" s="211">
        <f t="shared" si="1"/>
        <v>26</v>
      </c>
    </row>
    <row r="38" spans="1:10" ht="16.5" thickBot="1">
      <c r="A38" s="211">
        <f t="shared" si="0"/>
        <v>27</v>
      </c>
      <c r="B38" s="394" t="s">
        <v>350</v>
      </c>
      <c r="C38" s="1084">
        <f>SUM(C36:C37)</f>
        <v>-180.82634693877586</v>
      </c>
      <c r="D38" s="210"/>
      <c r="E38" s="1085">
        <f>SUM(E36:E37)</f>
        <v>0</v>
      </c>
      <c r="F38" s="210"/>
      <c r="G38" s="1084">
        <f>SUM(G36:G37)</f>
        <v>-180.82634693877586</v>
      </c>
      <c r="H38" s="211" t="str">
        <f>"Sum Lines "&amp;A36&amp;" thru "&amp;A37</f>
        <v>Sum Lines 25 thru 26</v>
      </c>
      <c r="I38" s="211">
        <f t="shared" si="1"/>
        <v>27</v>
      </c>
      <c r="J38" s="779"/>
    </row>
    <row r="39" spans="1:10" ht="16.5" thickTop="1">
      <c r="A39" s="211">
        <f t="shared" si="0"/>
        <v>28</v>
      </c>
      <c r="I39" s="211">
        <f t="shared" si="1"/>
        <v>28</v>
      </c>
    </row>
    <row r="40" spans="1:10">
      <c r="A40" s="211">
        <f t="shared" si="0"/>
        <v>29</v>
      </c>
      <c r="B40" s="349" t="s">
        <v>356</v>
      </c>
      <c r="I40" s="211">
        <f t="shared" si="1"/>
        <v>29</v>
      </c>
    </row>
    <row r="41" spans="1:10">
      <c r="A41" s="211">
        <f t="shared" si="0"/>
        <v>30</v>
      </c>
      <c r="B41" s="349"/>
      <c r="C41" s="792">
        <v>0</v>
      </c>
      <c r="E41" s="792">
        <v>0</v>
      </c>
      <c r="G41" s="792">
        <f>SUM(C41:E41)</f>
        <v>0</v>
      </c>
      <c r="H41" s="331" t="str">
        <f>"Not Applicable to "&amp;Automation!B3&amp;" Base Period"</f>
        <v>Not Applicable to 2023 Base Period</v>
      </c>
      <c r="I41" s="211">
        <f t="shared" si="1"/>
        <v>30</v>
      </c>
    </row>
    <row r="42" spans="1:10">
      <c r="A42" s="211">
        <f t="shared" si="0"/>
        <v>31</v>
      </c>
      <c r="C42" s="149"/>
      <c r="E42" s="149"/>
      <c r="G42" s="793"/>
      <c r="I42" s="211">
        <f t="shared" si="1"/>
        <v>31</v>
      </c>
    </row>
    <row r="43" spans="1:10" ht="16.5" thickBot="1">
      <c r="A43" s="211">
        <f t="shared" si="0"/>
        <v>32</v>
      </c>
      <c r="B43" s="394" t="s">
        <v>353</v>
      </c>
      <c r="C43" s="1085">
        <f>SUM(C41:C42)</f>
        <v>0</v>
      </c>
      <c r="D43" s="210"/>
      <c r="E43" s="1085">
        <f>SUM(E41:E42)</f>
        <v>0</v>
      </c>
      <c r="F43" s="210"/>
      <c r="G43" s="1085">
        <f>SUM(G41:G42)</f>
        <v>0</v>
      </c>
      <c r="H43" s="211" t="str">
        <f>"Sum Lines "&amp;A41&amp;" thru "&amp;A42</f>
        <v>Sum Lines 30 thru 31</v>
      </c>
      <c r="I43" s="211">
        <f t="shared" si="1"/>
        <v>32</v>
      </c>
    </row>
    <row r="44" spans="1:10" ht="16.5" thickTop="1"/>
    <row r="46" spans="1:10" ht="18.75">
      <c r="A46" s="668"/>
      <c r="B46" s="122"/>
    </row>
    <row r="47" spans="1:10">
      <c r="B47" s="122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zoomScale="80" zoomScaleNormal="80" zoomScalePageLayoutView="50" workbookViewId="0"/>
  </sheetViews>
  <sheetFormatPr defaultColWidth="8.85546875" defaultRowHeight="15.75"/>
  <cols>
    <col min="1" max="1" width="5.42578125" style="211" customWidth="1"/>
    <col min="2" max="2" width="55.42578125" style="191" customWidth="1"/>
    <col min="3" max="5" width="15.5703125" style="191" customWidth="1"/>
    <col min="6" max="6" width="1.5703125" style="191" customWidth="1"/>
    <col min="7" max="7" width="16.85546875" style="191" customWidth="1"/>
    <col min="8" max="8" width="1.5703125" style="191" customWidth="1"/>
    <col min="9" max="9" width="38.5703125" style="364" customWidth="1"/>
    <col min="10" max="10" width="5.42578125" style="191" customWidth="1"/>
    <col min="11" max="11" width="27" style="191" bestFit="1" customWidth="1"/>
    <col min="12" max="12" width="15" style="191" bestFit="1" customWidth="1"/>
    <col min="13" max="13" width="10.42578125" style="191" bestFit="1" customWidth="1"/>
    <col min="14" max="16384" width="8.85546875" style="191"/>
  </cols>
  <sheetData>
    <row r="1" spans="1:10">
      <c r="A1" s="407"/>
      <c r="G1" s="326"/>
      <c r="H1" s="326"/>
      <c r="I1" s="408"/>
      <c r="J1" s="211"/>
    </row>
    <row r="2" spans="1:10">
      <c r="B2" s="1317" t="s">
        <v>690</v>
      </c>
      <c r="C2" s="1317"/>
      <c r="D2" s="1317"/>
      <c r="E2" s="1317"/>
      <c r="F2" s="1317"/>
      <c r="G2" s="1317"/>
      <c r="H2" s="1317"/>
      <c r="I2" s="1317"/>
      <c r="J2" s="211"/>
    </row>
    <row r="3" spans="1:10">
      <c r="B3" s="1317" t="s">
        <v>691</v>
      </c>
      <c r="C3" s="1317"/>
      <c r="D3" s="1317"/>
      <c r="E3" s="1317"/>
      <c r="F3" s="1317"/>
      <c r="G3" s="1317"/>
      <c r="H3" s="1317"/>
      <c r="I3" s="1317"/>
      <c r="J3" s="211"/>
    </row>
    <row r="4" spans="1:10">
      <c r="B4" s="1317" t="s">
        <v>692</v>
      </c>
      <c r="C4" s="1317"/>
      <c r="D4" s="1317"/>
      <c r="E4" s="1317"/>
      <c r="F4" s="1317"/>
      <c r="G4" s="1317"/>
      <c r="H4" s="1317"/>
      <c r="I4" s="1317"/>
      <c r="J4" s="211"/>
    </row>
    <row r="5" spans="1:10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1319"/>
      <c r="I5" s="1319"/>
      <c r="J5" s="211"/>
    </row>
    <row r="6" spans="1:10">
      <c r="B6" s="1315" t="s">
        <v>3</v>
      </c>
      <c r="C6" s="1328"/>
      <c r="D6" s="1328"/>
      <c r="E6" s="1328"/>
      <c r="F6" s="1328"/>
      <c r="G6" s="1328"/>
      <c r="H6" s="1328"/>
      <c r="I6" s="1328"/>
      <c r="J6" s="211"/>
    </row>
    <row r="7" spans="1:10">
      <c r="B7" s="211"/>
      <c r="C7" s="211"/>
      <c r="D7" s="211"/>
      <c r="E7" s="211"/>
      <c r="F7" s="211"/>
      <c r="G7" s="211"/>
      <c r="H7" s="211"/>
      <c r="I7" s="409"/>
      <c r="J7" s="211"/>
    </row>
    <row r="8" spans="1:10">
      <c r="A8" s="211" t="s">
        <v>4</v>
      </c>
      <c r="B8" s="471"/>
      <c r="C8" s="471"/>
      <c r="D8" s="471"/>
      <c r="E8" s="211" t="s">
        <v>187</v>
      </c>
      <c r="F8" s="471"/>
      <c r="G8" s="471"/>
      <c r="H8" s="471"/>
      <c r="I8" s="409"/>
      <c r="J8" s="211" t="s">
        <v>4</v>
      </c>
    </row>
    <row r="9" spans="1:10">
      <c r="A9" s="211" t="s">
        <v>5</v>
      </c>
      <c r="B9" s="211"/>
      <c r="C9" s="211"/>
      <c r="D9" s="211"/>
      <c r="E9" s="848" t="s">
        <v>189</v>
      </c>
      <c r="F9" s="211"/>
      <c r="G9" s="865" t="s">
        <v>7</v>
      </c>
      <c r="H9" s="471"/>
      <c r="I9" s="1086" t="s">
        <v>8</v>
      </c>
      <c r="J9" s="211" t="s">
        <v>5</v>
      </c>
    </row>
    <row r="10" spans="1:10">
      <c r="B10" s="211"/>
      <c r="C10" s="211"/>
      <c r="D10" s="211"/>
      <c r="E10" s="211"/>
      <c r="F10" s="211"/>
      <c r="G10" s="211"/>
      <c r="H10" s="211"/>
      <c r="I10" s="409"/>
      <c r="J10" s="211"/>
    </row>
    <row r="11" spans="1:10">
      <c r="A11" s="211">
        <v>1</v>
      </c>
      <c r="B11" s="389" t="s">
        <v>693</v>
      </c>
      <c r="I11" s="409"/>
      <c r="J11" s="211">
        <f>A11</f>
        <v>1</v>
      </c>
    </row>
    <row r="12" spans="1:10">
      <c r="A12" s="211">
        <f>A11+1</f>
        <v>2</v>
      </c>
      <c r="B12" s="191" t="s">
        <v>694</v>
      </c>
      <c r="E12" s="211" t="s">
        <v>956</v>
      </c>
      <c r="G12" s="324">
        <v>8350000</v>
      </c>
      <c r="H12" s="471"/>
      <c r="I12" s="410"/>
      <c r="J12" s="211">
        <f>J11+1</f>
        <v>2</v>
      </c>
    </row>
    <row r="13" spans="1:10">
      <c r="A13" s="211">
        <f t="shared" ref="A13:A65" si="0">A12+1</f>
        <v>3</v>
      </c>
      <c r="B13" s="191" t="s">
        <v>695</v>
      </c>
      <c r="E13" s="211" t="s">
        <v>957</v>
      </c>
      <c r="G13" s="327">
        <v>0</v>
      </c>
      <c r="H13" s="471"/>
      <c r="I13" s="410"/>
      <c r="J13" s="211">
        <f t="shared" ref="J13:J65" si="1">J12+1</f>
        <v>3</v>
      </c>
    </row>
    <row r="14" spans="1:10">
      <c r="A14" s="211">
        <f t="shared" si="0"/>
        <v>4</v>
      </c>
      <c r="B14" s="191" t="s">
        <v>696</v>
      </c>
      <c r="E14" s="211" t="s">
        <v>958</v>
      </c>
      <c r="G14" s="327">
        <v>400000</v>
      </c>
      <c r="H14" s="471"/>
      <c r="I14" s="410"/>
      <c r="J14" s="211">
        <f t="shared" si="1"/>
        <v>4</v>
      </c>
    </row>
    <row r="15" spans="1:10">
      <c r="A15" s="211">
        <f t="shared" si="0"/>
        <v>5</v>
      </c>
      <c r="B15" s="191" t="s">
        <v>697</v>
      </c>
      <c r="E15" s="211" t="s">
        <v>959</v>
      </c>
      <c r="G15" s="327">
        <v>0</v>
      </c>
      <c r="H15" s="471"/>
      <c r="I15" s="410"/>
      <c r="J15" s="211">
        <f t="shared" si="1"/>
        <v>5</v>
      </c>
    </row>
    <row r="16" spans="1:10">
      <c r="A16" s="211">
        <f t="shared" si="0"/>
        <v>6</v>
      </c>
      <c r="B16" s="191" t="s">
        <v>698</v>
      </c>
      <c r="E16" s="211" t="s">
        <v>960</v>
      </c>
      <c r="G16" s="327">
        <v>-29212.842000000001</v>
      </c>
      <c r="H16" s="471"/>
      <c r="I16" s="410"/>
      <c r="J16" s="211">
        <f t="shared" si="1"/>
        <v>6</v>
      </c>
    </row>
    <row r="17" spans="1:10">
      <c r="A17" s="211">
        <f t="shared" si="0"/>
        <v>7</v>
      </c>
      <c r="B17" s="191" t="s">
        <v>699</v>
      </c>
      <c r="G17" s="1136">
        <f>SUM(G12:G16)</f>
        <v>8720787.1579999998</v>
      </c>
      <c r="H17" s="304"/>
      <c r="I17" s="409" t="str">
        <f>"Sum Lines "&amp;A12&amp;" thru "&amp;A16</f>
        <v>Sum Lines 2 thru 6</v>
      </c>
      <c r="J17" s="211">
        <f t="shared" si="1"/>
        <v>7</v>
      </c>
    </row>
    <row r="18" spans="1:10">
      <c r="A18" s="211">
        <f t="shared" si="0"/>
        <v>8</v>
      </c>
      <c r="I18" s="409"/>
      <c r="J18" s="211">
        <f t="shared" si="1"/>
        <v>8</v>
      </c>
    </row>
    <row r="19" spans="1:10">
      <c r="A19" s="211">
        <f t="shared" si="0"/>
        <v>9</v>
      </c>
      <c r="B19" s="389" t="s">
        <v>700</v>
      </c>
      <c r="G19" s="150"/>
      <c r="H19" s="150"/>
      <c r="I19" s="409"/>
      <c r="J19" s="211">
        <f t="shared" si="1"/>
        <v>9</v>
      </c>
    </row>
    <row r="20" spans="1:10">
      <c r="A20" s="211">
        <f t="shared" si="0"/>
        <v>10</v>
      </c>
      <c r="B20" s="191" t="s">
        <v>701</v>
      </c>
      <c r="E20" s="211" t="s">
        <v>961</v>
      </c>
      <c r="G20" s="324">
        <v>340601.527</v>
      </c>
      <c r="H20" s="471"/>
      <c r="I20" s="410"/>
      <c r="J20" s="211">
        <f t="shared" si="1"/>
        <v>10</v>
      </c>
    </row>
    <row r="21" spans="1:10">
      <c r="A21" s="211">
        <f t="shared" si="0"/>
        <v>11</v>
      </c>
      <c r="B21" s="191" t="s">
        <v>702</v>
      </c>
      <c r="E21" s="211" t="s">
        <v>962</v>
      </c>
      <c r="G21" s="327">
        <v>6103.5349999999999</v>
      </c>
      <c r="H21" s="471"/>
      <c r="I21" s="410"/>
      <c r="J21" s="211">
        <f t="shared" si="1"/>
        <v>11</v>
      </c>
    </row>
    <row r="22" spans="1:10">
      <c r="A22" s="211">
        <f t="shared" si="0"/>
        <v>12</v>
      </c>
      <c r="B22" s="191" t="s">
        <v>703</v>
      </c>
      <c r="E22" s="211" t="s">
        <v>963</v>
      </c>
      <c r="G22" s="327">
        <v>689.16499999999996</v>
      </c>
      <c r="H22" s="471"/>
      <c r="I22" s="410"/>
      <c r="J22" s="211">
        <f t="shared" si="1"/>
        <v>12</v>
      </c>
    </row>
    <row r="23" spans="1:10">
      <c r="A23" s="211">
        <f t="shared" si="0"/>
        <v>13</v>
      </c>
      <c r="B23" s="191" t="s">
        <v>704</v>
      </c>
      <c r="E23" s="211" t="s">
        <v>964</v>
      </c>
      <c r="G23" s="327">
        <v>0</v>
      </c>
      <c r="H23" s="471"/>
      <c r="I23" s="410"/>
      <c r="J23" s="211">
        <f t="shared" si="1"/>
        <v>13</v>
      </c>
    </row>
    <row r="24" spans="1:10">
      <c r="A24" s="211">
        <f t="shared" si="0"/>
        <v>14</v>
      </c>
      <c r="B24" s="191" t="s">
        <v>705</v>
      </c>
      <c r="E24" s="211" t="s">
        <v>965</v>
      </c>
      <c r="G24" s="327">
        <v>0</v>
      </c>
      <c r="H24" s="471"/>
      <c r="I24" s="410"/>
      <c r="J24" s="211">
        <f t="shared" si="1"/>
        <v>14</v>
      </c>
    </row>
    <row r="25" spans="1:10">
      <c r="A25" s="211">
        <f t="shared" si="0"/>
        <v>15</v>
      </c>
      <c r="B25" s="191" t="s">
        <v>706</v>
      </c>
      <c r="G25" s="1140">
        <f>SUM(G20:G24)</f>
        <v>347394.22699999996</v>
      </c>
      <c r="H25" s="330"/>
      <c r="I25" s="409" t="str">
        <f>"Sum Lines "&amp;A20&amp;" thru "&amp;A24</f>
        <v>Sum Lines 10 thru 14</v>
      </c>
      <c r="J25" s="211">
        <f t="shared" si="1"/>
        <v>15</v>
      </c>
    </row>
    <row r="26" spans="1:10">
      <c r="A26" s="211">
        <f t="shared" si="0"/>
        <v>16</v>
      </c>
      <c r="I26" s="409"/>
      <c r="J26" s="211">
        <f t="shared" si="1"/>
        <v>16</v>
      </c>
    </row>
    <row r="27" spans="1:10" ht="16.5" thickBot="1">
      <c r="A27" s="211">
        <f t="shared" si="0"/>
        <v>17</v>
      </c>
      <c r="B27" s="389" t="s">
        <v>707</v>
      </c>
      <c r="G27" s="1015">
        <f>G25/G17</f>
        <v>3.9835191560812083E-2</v>
      </c>
      <c r="H27" s="411"/>
      <c r="I27" s="409" t="str">
        <f>"Line "&amp;A25&amp;" / Line "&amp;A17</f>
        <v>Line 15 / Line 7</v>
      </c>
      <c r="J27" s="211">
        <f t="shared" si="1"/>
        <v>17</v>
      </c>
    </row>
    <row r="28" spans="1:10" ht="16.5" thickTop="1">
      <c r="A28" s="211">
        <f t="shared" si="0"/>
        <v>18</v>
      </c>
      <c r="I28" s="409"/>
      <c r="J28" s="211">
        <f t="shared" si="1"/>
        <v>18</v>
      </c>
    </row>
    <row r="29" spans="1:10">
      <c r="A29" s="211">
        <f t="shared" si="0"/>
        <v>19</v>
      </c>
      <c r="B29" s="389" t="s">
        <v>708</v>
      </c>
      <c r="I29" s="409"/>
      <c r="J29" s="211">
        <f t="shared" si="1"/>
        <v>19</v>
      </c>
    </row>
    <row r="30" spans="1:10">
      <c r="A30" s="211">
        <f t="shared" si="0"/>
        <v>20</v>
      </c>
      <c r="B30" s="191" t="s">
        <v>709</v>
      </c>
      <c r="E30" s="211" t="s">
        <v>966</v>
      </c>
      <c r="G30" s="324">
        <v>0</v>
      </c>
      <c r="H30" s="471"/>
      <c r="I30" s="410"/>
      <c r="J30" s="211">
        <f t="shared" si="1"/>
        <v>20</v>
      </c>
    </row>
    <row r="31" spans="1:10">
      <c r="A31" s="211">
        <f t="shared" si="0"/>
        <v>21</v>
      </c>
      <c r="B31" s="191" t="s">
        <v>710</v>
      </c>
      <c r="E31" s="211" t="s">
        <v>967</v>
      </c>
      <c r="G31" s="1087">
        <v>0</v>
      </c>
      <c r="H31" s="471"/>
      <c r="I31" s="410"/>
      <c r="J31" s="211">
        <f t="shared" si="1"/>
        <v>21</v>
      </c>
    </row>
    <row r="32" spans="1:10" ht="16.5" thickBot="1">
      <c r="A32" s="211">
        <f t="shared" si="0"/>
        <v>22</v>
      </c>
      <c r="B32" s="191" t="s">
        <v>711</v>
      </c>
      <c r="G32" s="1015">
        <f>IFERROR((G31/G30),0)</f>
        <v>0</v>
      </c>
      <c r="H32" s="411"/>
      <c r="I32" s="409" t="str">
        <f>"Line "&amp;A31&amp;" / Line "&amp;A30</f>
        <v>Line 21 / Line 20</v>
      </c>
      <c r="J32" s="211">
        <f t="shared" si="1"/>
        <v>22</v>
      </c>
    </row>
    <row r="33" spans="1:12" ht="16.5" thickTop="1">
      <c r="A33" s="211">
        <f t="shared" si="0"/>
        <v>23</v>
      </c>
      <c r="I33" s="409"/>
      <c r="J33" s="211">
        <f t="shared" si="1"/>
        <v>23</v>
      </c>
    </row>
    <row r="34" spans="1:12">
      <c r="A34" s="211">
        <f t="shared" si="0"/>
        <v>24</v>
      </c>
      <c r="B34" s="389" t="s">
        <v>712</v>
      </c>
      <c r="I34" s="409"/>
      <c r="J34" s="211">
        <f t="shared" si="1"/>
        <v>24</v>
      </c>
    </row>
    <row r="35" spans="1:12">
      <c r="A35" s="211">
        <f t="shared" si="0"/>
        <v>25</v>
      </c>
      <c r="B35" s="191" t="s">
        <v>713</v>
      </c>
      <c r="E35" s="211" t="s">
        <v>968</v>
      </c>
      <c r="G35" s="324">
        <v>9901206.2530000005</v>
      </c>
      <c r="H35" s="471"/>
      <c r="I35" s="410"/>
      <c r="J35" s="211">
        <f t="shared" si="1"/>
        <v>25</v>
      </c>
      <c r="K35" s="303"/>
      <c r="L35" s="568"/>
    </row>
    <row r="36" spans="1:12">
      <c r="A36" s="211">
        <f t="shared" si="0"/>
        <v>26</v>
      </c>
      <c r="B36" s="191" t="s">
        <v>714</v>
      </c>
      <c r="E36" s="211" t="s">
        <v>966</v>
      </c>
      <c r="G36" s="412">
        <f>-G30</f>
        <v>0</v>
      </c>
      <c r="H36" s="412"/>
      <c r="I36" s="409" t="str">
        <f>"Negative of Line "&amp;A30&amp;" Above"</f>
        <v>Negative of Line 20 Above</v>
      </c>
      <c r="J36" s="211">
        <f t="shared" si="1"/>
        <v>26</v>
      </c>
    </row>
    <row r="37" spans="1:12">
      <c r="A37" s="211">
        <f t="shared" si="0"/>
        <v>27</v>
      </c>
      <c r="B37" s="191" t="s">
        <v>715</v>
      </c>
      <c r="E37" s="211" t="s">
        <v>969</v>
      </c>
      <c r="G37" s="327">
        <v>0</v>
      </c>
      <c r="H37" s="471"/>
      <c r="I37" s="410"/>
      <c r="J37" s="211">
        <f t="shared" si="1"/>
        <v>27</v>
      </c>
    </row>
    <row r="38" spans="1:12">
      <c r="A38" s="211">
        <f t="shared" si="0"/>
        <v>28</v>
      </c>
      <c r="B38" s="191" t="s">
        <v>716</v>
      </c>
      <c r="E38" s="211" t="s">
        <v>970</v>
      </c>
      <c r="G38" s="327">
        <v>8347.9140000000007</v>
      </c>
      <c r="H38" s="471"/>
      <c r="I38" s="410"/>
      <c r="J38" s="211">
        <f t="shared" si="1"/>
        <v>28</v>
      </c>
    </row>
    <row r="39" spans="1:12" ht="16.5" thickBot="1">
      <c r="A39" s="211">
        <f t="shared" si="0"/>
        <v>29</v>
      </c>
      <c r="B39" s="191" t="s">
        <v>717</v>
      </c>
      <c r="G39" s="1088">
        <f>SUM(G35:G38)</f>
        <v>9909554.1670000013</v>
      </c>
      <c r="H39" s="413"/>
      <c r="I39" s="409" t="str">
        <f>"Sum Lines "&amp;A35&amp;" thru "&amp;A38</f>
        <v>Sum Lines 25 thru 28</v>
      </c>
      <c r="J39" s="211">
        <f t="shared" si="1"/>
        <v>29</v>
      </c>
    </row>
    <row r="40" spans="1:12" ht="17.25" thickTop="1" thickBot="1">
      <c r="A40" s="907">
        <f t="shared" si="0"/>
        <v>30</v>
      </c>
      <c r="B40" s="870"/>
      <c r="C40" s="870"/>
      <c r="D40" s="870"/>
      <c r="E40" s="870"/>
      <c r="F40" s="870"/>
      <c r="G40" s="870"/>
      <c r="H40" s="870"/>
      <c r="I40" s="908"/>
      <c r="J40" s="907">
        <f t="shared" si="1"/>
        <v>30</v>
      </c>
    </row>
    <row r="41" spans="1:12">
      <c r="A41" s="211">
        <f>A40+1</f>
        <v>31</v>
      </c>
      <c r="I41" s="409"/>
      <c r="J41" s="211">
        <f>J40+1</f>
        <v>31</v>
      </c>
    </row>
    <row r="42" spans="1:12" ht="16.5" thickBot="1">
      <c r="A42" s="211">
        <f>A41+1</f>
        <v>32</v>
      </c>
      <c r="B42" s="389" t="s">
        <v>718</v>
      </c>
      <c r="G42" s="1016">
        <v>0.106</v>
      </c>
      <c r="H42" s="471"/>
      <c r="I42" s="211" t="s">
        <v>719</v>
      </c>
      <c r="J42" s="211">
        <f>J41+1</f>
        <v>32</v>
      </c>
    </row>
    <row r="43" spans="1:12" ht="16.5" thickTop="1">
      <c r="A43" s="211">
        <f t="shared" si="0"/>
        <v>33</v>
      </c>
      <c r="C43" s="341" t="s">
        <v>77</v>
      </c>
      <c r="D43" s="341" t="s">
        <v>78</v>
      </c>
      <c r="E43" s="341" t="s">
        <v>336</v>
      </c>
      <c r="F43" s="341"/>
      <c r="G43" s="341" t="s">
        <v>720</v>
      </c>
      <c r="H43" s="341"/>
      <c r="I43" s="409"/>
      <c r="J43" s="211">
        <f t="shared" si="1"/>
        <v>33</v>
      </c>
    </row>
    <row r="44" spans="1:12">
      <c r="A44" s="211">
        <f t="shared" si="0"/>
        <v>34</v>
      </c>
      <c r="D44" s="211" t="s">
        <v>721</v>
      </c>
      <c r="E44" s="211" t="s">
        <v>722</v>
      </c>
      <c r="F44" s="211"/>
      <c r="G44" s="211" t="s">
        <v>723</v>
      </c>
      <c r="H44" s="211"/>
      <c r="I44" s="409"/>
      <c r="J44" s="211">
        <f t="shared" si="1"/>
        <v>34</v>
      </c>
    </row>
    <row r="45" spans="1:12" ht="18.75">
      <c r="A45" s="211">
        <f t="shared" si="0"/>
        <v>35</v>
      </c>
      <c r="B45" s="389" t="s">
        <v>724</v>
      </c>
      <c r="C45" s="848" t="s">
        <v>525</v>
      </c>
      <c r="D45" s="848" t="s">
        <v>725</v>
      </c>
      <c r="E45" s="848" t="s">
        <v>726</v>
      </c>
      <c r="F45" s="848"/>
      <c r="G45" s="848" t="s">
        <v>727</v>
      </c>
      <c r="H45" s="211"/>
      <c r="I45" s="409"/>
      <c r="J45" s="211">
        <f t="shared" si="1"/>
        <v>35</v>
      </c>
    </row>
    <row r="46" spans="1:12">
      <c r="A46" s="211">
        <f t="shared" si="0"/>
        <v>36</v>
      </c>
      <c r="I46" s="409"/>
      <c r="J46" s="211">
        <f t="shared" si="1"/>
        <v>36</v>
      </c>
    </row>
    <row r="47" spans="1:12">
      <c r="A47" s="211">
        <f t="shared" si="0"/>
        <v>37</v>
      </c>
      <c r="B47" s="191" t="s">
        <v>728</v>
      </c>
      <c r="C47" s="401">
        <f>G17</f>
        <v>8720787.1579999998</v>
      </c>
      <c r="D47" s="414">
        <f>C47/C$50</f>
        <v>0.46809594123203746</v>
      </c>
      <c r="E47" s="415">
        <f>G27</f>
        <v>3.9835191560812083E-2</v>
      </c>
      <c r="G47" s="416">
        <f>D47*E47</f>
        <v>1.8646691487816846E-2</v>
      </c>
      <c r="H47" s="416"/>
      <c r="I47" s="409" t="str">
        <f>"Col. c = Line "&amp;A27&amp;" Above"</f>
        <v>Col. c = Line 17 Above</v>
      </c>
      <c r="J47" s="211">
        <f t="shared" si="1"/>
        <v>37</v>
      </c>
    </row>
    <row r="48" spans="1:12">
      <c r="A48" s="211">
        <f t="shared" si="0"/>
        <v>38</v>
      </c>
      <c r="B48" s="191" t="s">
        <v>729</v>
      </c>
      <c r="C48" s="417">
        <f>G30</f>
        <v>0</v>
      </c>
      <c r="D48" s="414">
        <f>C48/C$50</f>
        <v>0</v>
      </c>
      <c r="E48" s="415">
        <f>G32</f>
        <v>0</v>
      </c>
      <c r="G48" s="416">
        <f>D48*E48</f>
        <v>0</v>
      </c>
      <c r="H48" s="416"/>
      <c r="I48" s="409" t="str">
        <f>"Col. c = Line "&amp;A32&amp;" Above"</f>
        <v>Col. c = Line 22 Above</v>
      </c>
      <c r="J48" s="211">
        <f t="shared" si="1"/>
        <v>38</v>
      </c>
    </row>
    <row r="49" spans="1:10">
      <c r="A49" s="211">
        <f t="shared" si="0"/>
        <v>39</v>
      </c>
      <c r="B49" s="191" t="s">
        <v>730</v>
      </c>
      <c r="C49" s="417">
        <f>G39</f>
        <v>9909554.1670000013</v>
      </c>
      <c r="D49" s="1089">
        <f>C49/C$50</f>
        <v>0.53190405876796243</v>
      </c>
      <c r="E49" s="418">
        <f>G42</f>
        <v>0.106</v>
      </c>
      <c r="G49" s="1090">
        <f>D49*E49</f>
        <v>5.6381830229404017E-2</v>
      </c>
      <c r="H49" s="411"/>
      <c r="I49" s="409" t="str">
        <f>"Col. c = Line "&amp;A42&amp;" Above"</f>
        <v>Col. c = Line 32 Above</v>
      </c>
      <c r="J49" s="211">
        <f t="shared" si="1"/>
        <v>39</v>
      </c>
    </row>
    <row r="50" spans="1:10" ht="16.5" thickBot="1">
      <c r="A50" s="211">
        <f t="shared" si="0"/>
        <v>40</v>
      </c>
      <c r="B50" s="191" t="s">
        <v>731</v>
      </c>
      <c r="C50" s="1091">
        <f>SUM(C47:C49)</f>
        <v>18630341.325000003</v>
      </c>
      <c r="D50" s="1017">
        <f>SUM(D47:D49)</f>
        <v>0.99999999999999989</v>
      </c>
      <c r="G50" s="1015">
        <f>SUM(G47:G49)</f>
        <v>7.5028521717220867E-2</v>
      </c>
      <c r="H50" s="411"/>
      <c r="I50" s="409" t="str">
        <f>"Sum Lines "&amp;A47&amp;" thru "&amp;A49</f>
        <v>Sum Lines 37 thru 39</v>
      </c>
      <c r="J50" s="211">
        <f t="shared" si="1"/>
        <v>40</v>
      </c>
    </row>
    <row r="51" spans="1:10" ht="16.5" thickTop="1">
      <c r="A51" s="211">
        <f t="shared" si="0"/>
        <v>41</v>
      </c>
      <c r="I51" s="409"/>
      <c r="J51" s="211">
        <f t="shared" si="1"/>
        <v>41</v>
      </c>
    </row>
    <row r="52" spans="1:10" ht="16.5" thickBot="1">
      <c r="A52" s="211">
        <f t="shared" si="0"/>
        <v>42</v>
      </c>
      <c r="B52" s="389" t="s">
        <v>732</v>
      </c>
      <c r="G52" s="1015">
        <f>G48+G49</f>
        <v>5.6381830229404017E-2</v>
      </c>
      <c r="H52" s="411"/>
      <c r="I52" s="409" t="str">
        <f>"Line "&amp;A48&amp;" + Line "&amp;A49&amp;"; Col. d"</f>
        <v>Line 38 + Line 39; Col. d</v>
      </c>
      <c r="J52" s="211">
        <f t="shared" si="1"/>
        <v>42</v>
      </c>
    </row>
    <row r="53" spans="1:10" ht="17.25" thickTop="1" thickBot="1">
      <c r="A53" s="907">
        <f t="shared" si="0"/>
        <v>43</v>
      </c>
      <c r="B53" s="909"/>
      <c r="C53" s="870"/>
      <c r="D53" s="870"/>
      <c r="E53" s="870"/>
      <c r="F53" s="870"/>
      <c r="G53" s="910"/>
      <c r="H53" s="910"/>
      <c r="I53" s="908"/>
      <c r="J53" s="907">
        <f t="shared" si="1"/>
        <v>43</v>
      </c>
    </row>
    <row r="54" spans="1:10">
      <c r="A54" s="211">
        <f t="shared" si="0"/>
        <v>44</v>
      </c>
      <c r="B54" s="389"/>
      <c r="G54" s="418"/>
      <c r="H54" s="418"/>
      <c r="I54" s="409"/>
      <c r="J54" s="211">
        <f t="shared" si="1"/>
        <v>44</v>
      </c>
    </row>
    <row r="55" spans="1:10" ht="16.5" thickBot="1">
      <c r="A55" s="211">
        <f t="shared" si="0"/>
        <v>45</v>
      </c>
      <c r="B55" s="389" t="s">
        <v>733</v>
      </c>
      <c r="G55" s="1018">
        <v>0</v>
      </c>
      <c r="H55" s="418"/>
      <c r="I55" s="409" t="s">
        <v>304</v>
      </c>
      <c r="J55" s="211">
        <f t="shared" si="1"/>
        <v>45</v>
      </c>
    </row>
    <row r="56" spans="1:10" ht="16.5" thickTop="1">
      <c r="A56" s="211">
        <f t="shared" si="0"/>
        <v>46</v>
      </c>
      <c r="C56" s="341" t="s">
        <v>77</v>
      </c>
      <c r="D56" s="341" t="s">
        <v>78</v>
      </c>
      <c r="E56" s="341" t="s">
        <v>336</v>
      </c>
      <c r="F56" s="341"/>
      <c r="G56" s="341" t="s">
        <v>720</v>
      </c>
      <c r="H56" s="418"/>
      <c r="I56" s="409"/>
      <c r="J56" s="211">
        <f t="shared" si="1"/>
        <v>46</v>
      </c>
    </row>
    <row r="57" spans="1:10">
      <c r="A57" s="211">
        <f t="shared" si="0"/>
        <v>47</v>
      </c>
      <c r="D57" s="211" t="s">
        <v>721</v>
      </c>
      <c r="E57" s="211" t="s">
        <v>722</v>
      </c>
      <c r="F57" s="211"/>
      <c r="G57" s="211" t="s">
        <v>723</v>
      </c>
      <c r="H57" s="418"/>
      <c r="I57" s="409"/>
      <c r="J57" s="211">
        <f t="shared" si="1"/>
        <v>47</v>
      </c>
    </row>
    <row r="58" spans="1:10" ht="18.75">
      <c r="A58" s="211">
        <f t="shared" si="0"/>
        <v>48</v>
      </c>
      <c r="B58" s="389" t="s">
        <v>734</v>
      </c>
      <c r="C58" s="848" t="s">
        <v>525</v>
      </c>
      <c r="D58" s="848" t="s">
        <v>725</v>
      </c>
      <c r="E58" s="848" t="s">
        <v>726</v>
      </c>
      <c r="F58" s="848"/>
      <c r="G58" s="848" t="s">
        <v>727</v>
      </c>
      <c r="H58" s="418"/>
      <c r="I58" s="409"/>
      <c r="J58" s="211">
        <f t="shared" si="1"/>
        <v>48</v>
      </c>
    </row>
    <row r="59" spans="1:10">
      <c r="A59" s="211">
        <f t="shared" si="0"/>
        <v>49</v>
      </c>
      <c r="G59" s="418"/>
      <c r="H59" s="418"/>
      <c r="I59" s="409"/>
      <c r="J59" s="211">
        <f t="shared" si="1"/>
        <v>49</v>
      </c>
    </row>
    <row r="60" spans="1:10">
      <c r="A60" s="211">
        <f t="shared" si="0"/>
        <v>50</v>
      </c>
      <c r="B60" s="191" t="s">
        <v>728</v>
      </c>
      <c r="C60" s="762">
        <v>0</v>
      </c>
      <c r="D60" s="764">
        <v>0</v>
      </c>
      <c r="E60" s="765">
        <v>0</v>
      </c>
      <c r="G60" s="416">
        <f>D60*E60</f>
        <v>0</v>
      </c>
      <c r="H60" s="418"/>
      <c r="I60" s="409" t="s">
        <v>304</v>
      </c>
      <c r="J60" s="211">
        <f t="shared" si="1"/>
        <v>50</v>
      </c>
    </row>
    <row r="61" spans="1:10">
      <c r="A61" s="211">
        <f t="shared" si="0"/>
        <v>51</v>
      </c>
      <c r="B61" s="191" t="s">
        <v>729</v>
      </c>
      <c r="C61" s="763">
        <v>0</v>
      </c>
      <c r="D61" s="764">
        <v>0</v>
      </c>
      <c r="E61" s="765">
        <v>0</v>
      </c>
      <c r="G61" s="416">
        <f>D61*E61</f>
        <v>0</v>
      </c>
      <c r="H61" s="418"/>
      <c r="I61" s="409" t="s">
        <v>304</v>
      </c>
      <c r="J61" s="211">
        <f t="shared" si="1"/>
        <v>51</v>
      </c>
    </row>
    <row r="62" spans="1:10">
      <c r="A62" s="211">
        <f t="shared" si="0"/>
        <v>52</v>
      </c>
      <c r="B62" s="191" t="s">
        <v>730</v>
      </c>
      <c r="C62" s="763">
        <v>0</v>
      </c>
      <c r="D62" s="1092">
        <v>0</v>
      </c>
      <c r="E62" s="766">
        <v>0</v>
      </c>
      <c r="G62" s="1090">
        <f>D62*E62</f>
        <v>0</v>
      </c>
      <c r="H62" s="418"/>
      <c r="I62" s="409" t="s">
        <v>304</v>
      </c>
      <c r="J62" s="211">
        <f t="shared" si="1"/>
        <v>52</v>
      </c>
    </row>
    <row r="63" spans="1:10" ht="16.5" thickBot="1">
      <c r="A63" s="211">
        <f t="shared" si="0"/>
        <v>53</v>
      </c>
      <c r="B63" s="191" t="s">
        <v>731</v>
      </c>
      <c r="C63" s="1091">
        <f>SUM(C60:C62)</f>
        <v>0</v>
      </c>
      <c r="D63" s="1015">
        <f>SUM(D60:D62)</f>
        <v>0</v>
      </c>
      <c r="G63" s="1015">
        <f>SUM(G60:G62)</f>
        <v>0</v>
      </c>
      <c r="H63" s="418"/>
      <c r="I63" s="409" t="str">
        <f>"Sum Lines "&amp;A60&amp;" thru "&amp;A62</f>
        <v>Sum Lines 50 thru 52</v>
      </c>
      <c r="J63" s="211">
        <f t="shared" si="1"/>
        <v>53</v>
      </c>
    </row>
    <row r="64" spans="1:10" ht="16.5" thickTop="1">
      <c r="A64" s="211">
        <f t="shared" si="0"/>
        <v>54</v>
      </c>
      <c r="H64" s="418"/>
      <c r="I64" s="409"/>
      <c r="J64" s="211">
        <f t="shared" si="1"/>
        <v>54</v>
      </c>
    </row>
    <row r="65" spans="1:10" ht="16.5" thickBot="1">
      <c r="A65" s="211">
        <f t="shared" si="0"/>
        <v>55</v>
      </c>
      <c r="B65" s="389" t="s">
        <v>735</v>
      </c>
      <c r="G65" s="1015">
        <f>G61+G62</f>
        <v>0</v>
      </c>
      <c r="H65" s="418"/>
      <c r="I65" s="409" t="str">
        <f>"Line "&amp;A61&amp;" + Line "&amp;A62&amp;"; Col. d"</f>
        <v>Line 51 + Line 52; Col. d</v>
      </c>
      <c r="J65" s="211">
        <f t="shared" si="1"/>
        <v>55</v>
      </c>
    </row>
    <row r="66" spans="1:10" ht="16.5" thickTop="1">
      <c r="B66" s="389"/>
      <c r="G66" s="418"/>
      <c r="H66" s="418"/>
      <c r="I66" s="409"/>
      <c r="J66" s="211"/>
    </row>
    <row r="67" spans="1:10">
      <c r="B67" s="389"/>
      <c r="G67" s="418"/>
      <c r="H67" s="418"/>
      <c r="I67" s="409"/>
      <c r="J67" s="211"/>
    </row>
    <row r="68" spans="1:10" ht="18.75">
      <c r="A68" s="405">
        <v>1</v>
      </c>
      <c r="B68" s="3" t="s">
        <v>736</v>
      </c>
      <c r="G68" s="326"/>
      <c r="H68" s="326"/>
      <c r="J68" s="211" t="s">
        <v>184</v>
      </c>
    </row>
    <row r="69" spans="1:10" ht="18.75">
      <c r="A69" s="405"/>
      <c r="B69" s="3"/>
      <c r="G69" s="326"/>
      <c r="H69" s="326"/>
      <c r="J69" s="211"/>
    </row>
    <row r="70" spans="1:10" ht="18.75">
      <c r="A70" s="405"/>
      <c r="B70" s="3"/>
      <c r="D70" s="211"/>
      <c r="G70" s="326"/>
      <c r="H70" s="326"/>
      <c r="J70" s="211"/>
    </row>
    <row r="71" spans="1:10">
      <c r="B71" s="1317" t="s">
        <v>690</v>
      </c>
      <c r="C71" s="1317"/>
      <c r="D71" s="1317"/>
      <c r="E71" s="1317"/>
      <c r="F71" s="1317"/>
      <c r="G71" s="1317"/>
      <c r="H71" s="1317"/>
      <c r="I71" s="1317"/>
      <c r="J71" s="211"/>
    </row>
    <row r="72" spans="1:10">
      <c r="B72" s="1317" t="s">
        <v>691</v>
      </c>
      <c r="C72" s="1317"/>
      <c r="D72" s="1317"/>
      <c r="E72" s="1317"/>
      <c r="F72" s="1317"/>
      <c r="G72" s="1317"/>
      <c r="H72" s="1317"/>
      <c r="I72" s="1317"/>
      <c r="J72" s="211"/>
    </row>
    <row r="73" spans="1:10">
      <c r="B73" s="1317" t="s">
        <v>692</v>
      </c>
      <c r="C73" s="1317"/>
      <c r="D73" s="1317"/>
      <c r="E73" s="1317"/>
      <c r="F73" s="1317"/>
      <c r="G73" s="1317"/>
      <c r="H73" s="1317"/>
      <c r="I73" s="1317"/>
      <c r="J73" s="211"/>
    </row>
    <row r="74" spans="1:10">
      <c r="B74" s="1319" t="str">
        <f>B5</f>
        <v>Base Period &amp; True-Up Period 12 - Months Ending December 31, 2023</v>
      </c>
      <c r="C74" s="1319"/>
      <c r="D74" s="1319"/>
      <c r="E74" s="1319"/>
      <c r="F74" s="1319"/>
      <c r="G74" s="1319"/>
      <c r="H74" s="1319"/>
      <c r="I74" s="1319"/>
      <c r="J74" s="211"/>
    </row>
    <row r="75" spans="1:10">
      <c r="B75" s="1315" t="s">
        <v>3</v>
      </c>
      <c r="C75" s="1328"/>
      <c r="D75" s="1328"/>
      <c r="E75" s="1328"/>
      <c r="F75" s="1328"/>
      <c r="G75" s="1328"/>
      <c r="H75" s="1328"/>
      <c r="I75" s="1328"/>
      <c r="J75" s="211"/>
    </row>
    <row r="76" spans="1:10">
      <c r="B76" s="211"/>
      <c r="C76" s="211"/>
      <c r="D76" s="211"/>
      <c r="E76" s="211"/>
      <c r="F76" s="211"/>
      <c r="G76" s="211"/>
      <c r="H76" s="211"/>
      <c r="I76" s="409"/>
      <c r="J76" s="211"/>
    </row>
    <row r="77" spans="1:10">
      <c r="A77" s="211" t="s">
        <v>4</v>
      </c>
      <c r="B77" s="471"/>
      <c r="C77" s="471"/>
      <c r="D77" s="471"/>
      <c r="E77" s="471"/>
      <c r="F77" s="471"/>
      <c r="G77" s="471"/>
      <c r="H77" s="471"/>
      <c r="I77" s="409"/>
      <c r="J77" s="211" t="s">
        <v>4</v>
      </c>
    </row>
    <row r="78" spans="1:10">
      <c r="A78" s="211" t="s">
        <v>5</v>
      </c>
      <c r="B78" s="211"/>
      <c r="C78" s="211"/>
      <c r="D78" s="211"/>
      <c r="E78" s="211"/>
      <c r="F78" s="211"/>
      <c r="G78" s="848" t="s">
        <v>7</v>
      </c>
      <c r="H78" s="471"/>
      <c r="I78" s="1086" t="s">
        <v>8</v>
      </c>
      <c r="J78" s="211" t="s">
        <v>5</v>
      </c>
    </row>
    <row r="79" spans="1:10">
      <c r="G79" s="211"/>
      <c r="H79" s="211"/>
      <c r="I79" s="409"/>
      <c r="J79" s="211"/>
    </row>
    <row r="80" spans="1:10" ht="18.75">
      <c r="A80" s="211">
        <v>1</v>
      </c>
      <c r="B80" s="389" t="s">
        <v>737</v>
      </c>
      <c r="E80" s="471"/>
      <c r="F80" s="471"/>
      <c r="G80" s="325"/>
      <c r="H80" s="325"/>
      <c r="I80" s="409"/>
      <c r="J80" s="211">
        <v>1</v>
      </c>
    </row>
    <row r="81" spans="1:13">
      <c r="A81" s="211">
        <f>A80+1</f>
        <v>2</v>
      </c>
      <c r="B81" s="419"/>
      <c r="E81" s="471"/>
      <c r="F81" s="471"/>
      <c r="G81" s="325"/>
      <c r="H81" s="325"/>
      <c r="I81" s="409"/>
      <c r="J81" s="211">
        <f>J80+1</f>
        <v>2</v>
      </c>
    </row>
    <row r="82" spans="1:13">
      <c r="A82" s="211">
        <f>A81+1</f>
        <v>3</v>
      </c>
      <c r="B82" s="389" t="s">
        <v>738</v>
      </c>
      <c r="E82" s="471"/>
      <c r="F82" s="471"/>
      <c r="G82" s="325"/>
      <c r="H82" s="325"/>
      <c r="I82" s="409"/>
      <c r="J82" s="211">
        <f>J81+1</f>
        <v>3</v>
      </c>
    </row>
    <row r="83" spans="1:13">
      <c r="A83" s="211">
        <f>A82+1</f>
        <v>4</v>
      </c>
      <c r="B83" s="471"/>
      <c r="C83" s="471"/>
      <c r="D83" s="471"/>
      <c r="E83" s="471"/>
      <c r="F83" s="471"/>
      <c r="G83" s="325"/>
      <c r="H83" s="325"/>
      <c r="I83" s="409"/>
      <c r="J83" s="211">
        <f>J82+1</f>
        <v>4</v>
      </c>
    </row>
    <row r="84" spans="1:13">
      <c r="A84" s="211">
        <f t="shared" ref="A84:A110" si="2">A83+1</f>
        <v>5</v>
      </c>
      <c r="B84" s="349" t="s">
        <v>739</v>
      </c>
      <c r="C84" s="471"/>
      <c r="D84" s="471"/>
      <c r="E84" s="471"/>
      <c r="F84" s="471"/>
      <c r="G84" s="325"/>
      <c r="H84" s="325"/>
      <c r="I84" s="420"/>
      <c r="J84" s="211">
        <f t="shared" ref="J84:J110" si="3">J83+1</f>
        <v>5</v>
      </c>
    </row>
    <row r="85" spans="1:13">
      <c r="A85" s="211">
        <f t="shared" si="2"/>
        <v>6</v>
      </c>
      <c r="B85" s="191" t="s">
        <v>740</v>
      </c>
      <c r="D85" s="471"/>
      <c r="E85" s="471"/>
      <c r="F85" s="471"/>
      <c r="G85" s="421">
        <f>G52</f>
        <v>5.6381830229404017E-2</v>
      </c>
      <c r="H85" s="471"/>
      <c r="I85" s="409" t="str">
        <f>"AV1; Line "&amp;A52</f>
        <v>AV1; Line 42</v>
      </c>
      <c r="J85" s="211">
        <f t="shared" si="3"/>
        <v>6</v>
      </c>
      <c r="L85" s="211"/>
    </row>
    <row r="86" spans="1:13">
      <c r="A86" s="211">
        <f t="shared" si="2"/>
        <v>7</v>
      </c>
      <c r="B86" s="191" t="s">
        <v>741</v>
      </c>
      <c r="D86" s="471"/>
      <c r="E86" s="471"/>
      <c r="F86" s="471"/>
      <c r="G86" s="422">
        <f>-'Stmt AR'!E21</f>
        <v>4020.5673391515174</v>
      </c>
      <c r="H86" s="471"/>
      <c r="I86" s="409" t="str">
        <f>"Negative of Statement AR; Line "&amp;'Stmt AR'!A21</f>
        <v>Negative of Statement AR; Line 11</v>
      </c>
      <c r="J86" s="211">
        <f t="shared" si="3"/>
        <v>7</v>
      </c>
      <c r="L86" s="211"/>
    </row>
    <row r="87" spans="1:13" ht="18.75">
      <c r="A87" s="211">
        <f t="shared" si="2"/>
        <v>8</v>
      </c>
      <c r="B87" s="191" t="s">
        <v>742</v>
      </c>
      <c r="D87" s="471"/>
      <c r="E87" s="471"/>
      <c r="F87" s="471"/>
      <c r="G87" s="423">
        <f>'AV-2A'!C60</f>
        <v>11273.62183</v>
      </c>
      <c r="H87" s="471"/>
      <c r="I87" s="408" t="str">
        <f>"AV-2A; Line "&amp;'AV-2A'!A60&amp;""</f>
        <v>AV-2A; Line 48</v>
      </c>
      <c r="J87" s="211">
        <f t="shared" si="3"/>
        <v>8</v>
      </c>
      <c r="L87" s="471"/>
    </row>
    <row r="88" spans="1:13">
      <c r="A88" s="211">
        <f t="shared" si="2"/>
        <v>9</v>
      </c>
      <c r="B88" s="191" t="s">
        <v>743</v>
      </c>
      <c r="D88" s="471"/>
      <c r="E88" s="424"/>
      <c r="F88" s="471"/>
      <c r="G88" s="397">
        <f>'AV-4'!C36</f>
        <v>5223405.4721833859</v>
      </c>
      <c r="H88" s="471"/>
      <c r="I88" s="408" t="str">
        <f>"AV-4; Page 1; Line "&amp;'AV-4'!A36</f>
        <v>AV-4; Page 1; Line 26</v>
      </c>
      <c r="J88" s="211">
        <f t="shared" si="3"/>
        <v>9</v>
      </c>
    </row>
    <row r="89" spans="1:13">
      <c r="A89" s="211">
        <f t="shared" si="2"/>
        <v>10</v>
      </c>
      <c r="B89" s="191" t="s">
        <v>744</v>
      </c>
      <c r="D89" s="425"/>
      <c r="E89" s="471"/>
      <c r="F89" s="471"/>
      <c r="G89" s="1093">
        <v>0.21</v>
      </c>
      <c r="H89" s="471"/>
      <c r="I89" s="409" t="s">
        <v>745</v>
      </c>
      <c r="J89" s="211">
        <f t="shared" si="3"/>
        <v>10</v>
      </c>
      <c r="M89" s="426"/>
    </row>
    <row r="90" spans="1:13">
      <c r="A90" s="211">
        <f t="shared" si="2"/>
        <v>11</v>
      </c>
      <c r="G90" s="211"/>
      <c r="H90" s="211"/>
      <c r="J90" s="211">
        <f t="shared" si="3"/>
        <v>11</v>
      </c>
    </row>
    <row r="91" spans="1:13">
      <c r="A91" s="211">
        <f t="shared" si="2"/>
        <v>12</v>
      </c>
      <c r="B91" s="191" t="s">
        <v>746</v>
      </c>
      <c r="D91" s="471"/>
      <c r="E91" s="471"/>
      <c r="F91" s="471"/>
      <c r="G91" s="427">
        <f>(((G85)+(G87/G88))*G89-(G86/G88))/(1-G89)</f>
        <v>1.4586966707567919E-2</v>
      </c>
      <c r="H91" s="427"/>
      <c r="I91" s="409" t="s">
        <v>747</v>
      </c>
      <c r="J91" s="211">
        <f t="shared" si="3"/>
        <v>12</v>
      </c>
      <c r="M91" s="428"/>
    </row>
    <row r="92" spans="1:13">
      <c r="A92" s="211">
        <f t="shared" si="2"/>
        <v>13</v>
      </c>
      <c r="B92" s="429" t="s">
        <v>748</v>
      </c>
      <c r="G92" s="211"/>
      <c r="H92" s="211"/>
      <c r="J92" s="211">
        <f t="shared" si="3"/>
        <v>13</v>
      </c>
    </row>
    <row r="93" spans="1:13">
      <c r="A93" s="211">
        <f t="shared" si="2"/>
        <v>14</v>
      </c>
      <c r="G93" s="211"/>
      <c r="H93" s="211"/>
      <c r="J93" s="211">
        <f t="shared" si="3"/>
        <v>14</v>
      </c>
    </row>
    <row r="94" spans="1:13">
      <c r="A94" s="211">
        <f t="shared" si="2"/>
        <v>15</v>
      </c>
      <c r="B94" s="389" t="s">
        <v>749</v>
      </c>
      <c r="C94" s="471"/>
      <c r="D94" s="471"/>
      <c r="E94" s="471"/>
      <c r="F94" s="471"/>
      <c r="G94" s="430"/>
      <c r="H94" s="430"/>
      <c r="I94" s="431"/>
      <c r="J94" s="211">
        <f t="shared" si="3"/>
        <v>15</v>
      </c>
      <c r="L94" s="432"/>
    </row>
    <row r="95" spans="1:13">
      <c r="A95" s="211">
        <f t="shared" si="2"/>
        <v>16</v>
      </c>
      <c r="B95" s="394"/>
      <c r="C95" s="471"/>
      <c r="D95" s="471"/>
      <c r="E95" s="471"/>
      <c r="F95" s="471"/>
      <c r="G95" s="430"/>
      <c r="H95" s="430"/>
      <c r="I95" s="433"/>
      <c r="J95" s="211">
        <f t="shared" si="3"/>
        <v>16</v>
      </c>
      <c r="L95" s="471"/>
    </row>
    <row r="96" spans="1:13">
      <c r="A96" s="211">
        <f t="shared" si="2"/>
        <v>17</v>
      </c>
      <c r="B96" s="349" t="s">
        <v>739</v>
      </c>
      <c r="C96" s="471"/>
      <c r="D96" s="471"/>
      <c r="E96" s="471"/>
      <c r="F96" s="471"/>
      <c r="G96" s="430"/>
      <c r="H96" s="430"/>
      <c r="I96" s="433"/>
      <c r="J96" s="211">
        <f t="shared" si="3"/>
        <v>17</v>
      </c>
      <c r="L96" s="471"/>
    </row>
    <row r="97" spans="1:13">
      <c r="A97" s="211">
        <f t="shared" si="2"/>
        <v>18</v>
      </c>
      <c r="B97" s="191" t="s">
        <v>740</v>
      </c>
      <c r="D97" s="471"/>
      <c r="E97" s="471"/>
      <c r="F97" s="471"/>
      <c r="G97" s="414">
        <f>G85</f>
        <v>5.6381830229404017E-2</v>
      </c>
      <c r="H97" s="414"/>
      <c r="I97" s="409" t="str">
        <f>"Line "&amp;A85&amp;" Above"</f>
        <v>Line 6 Above</v>
      </c>
      <c r="J97" s="211">
        <f t="shared" si="3"/>
        <v>18</v>
      </c>
      <c r="L97" s="211"/>
    </row>
    <row r="98" spans="1:13">
      <c r="A98" s="211">
        <f t="shared" si="2"/>
        <v>19</v>
      </c>
      <c r="B98" s="191" t="s">
        <v>750</v>
      </c>
      <c r="D98" s="471"/>
      <c r="E98" s="471"/>
      <c r="F98" s="471"/>
      <c r="G98" s="280">
        <f>G87</f>
        <v>11273.62183</v>
      </c>
      <c r="H98" s="280"/>
      <c r="I98" s="409" t="str">
        <f>"Line "&amp;A87&amp;" Above"</f>
        <v>Line 8 Above</v>
      </c>
      <c r="J98" s="211">
        <f t="shared" si="3"/>
        <v>19</v>
      </c>
      <c r="L98" s="211"/>
    </row>
    <row r="99" spans="1:13">
      <c r="A99" s="211">
        <f t="shared" si="2"/>
        <v>20</v>
      </c>
      <c r="B99" s="191" t="s">
        <v>751</v>
      </c>
      <c r="D99" s="471"/>
      <c r="E99" s="471"/>
      <c r="F99" s="471"/>
      <c r="G99" s="434">
        <f>G88</f>
        <v>5223405.4721833859</v>
      </c>
      <c r="H99" s="434"/>
      <c r="I99" s="409" t="str">
        <f>"Line "&amp;A88&amp;" Above"</f>
        <v>Line 9 Above</v>
      </c>
      <c r="J99" s="211">
        <f t="shared" si="3"/>
        <v>20</v>
      </c>
      <c r="L99" s="211"/>
    </row>
    <row r="100" spans="1:13">
      <c r="A100" s="211">
        <f t="shared" si="2"/>
        <v>21</v>
      </c>
      <c r="B100" s="191" t="s">
        <v>752</v>
      </c>
      <c r="D100" s="471"/>
      <c r="E100" s="471"/>
      <c r="F100" s="471"/>
      <c r="G100" s="435">
        <f>G91</f>
        <v>1.4586966707567919E-2</v>
      </c>
      <c r="H100" s="435"/>
      <c r="I100" s="409" t="str">
        <f>"Line "&amp;A91&amp;" Above"</f>
        <v>Line 12 Above</v>
      </c>
      <c r="J100" s="211">
        <f t="shared" si="3"/>
        <v>21</v>
      </c>
    </row>
    <row r="101" spans="1:13">
      <c r="A101" s="211">
        <f t="shared" si="2"/>
        <v>22</v>
      </c>
      <c r="B101" s="191" t="s">
        <v>753</v>
      </c>
      <c r="D101" s="471"/>
      <c r="E101" s="471"/>
      <c r="F101" s="471"/>
      <c r="G101" s="1094">
        <v>8.8400000000000006E-2</v>
      </c>
      <c r="H101" s="471"/>
      <c r="I101" s="409" t="s">
        <v>754</v>
      </c>
      <c r="J101" s="211">
        <f t="shared" si="3"/>
        <v>22</v>
      </c>
    </row>
    <row r="102" spans="1:13">
      <c r="A102" s="211">
        <f t="shared" si="2"/>
        <v>23</v>
      </c>
      <c r="B102" s="210"/>
      <c r="D102" s="471"/>
      <c r="E102" s="471"/>
      <c r="F102" s="471"/>
      <c r="G102" s="436"/>
      <c r="H102" s="436"/>
      <c r="I102" s="433"/>
      <c r="J102" s="211">
        <f t="shared" si="3"/>
        <v>23</v>
      </c>
    </row>
    <row r="103" spans="1:13">
      <c r="A103" s="211">
        <f t="shared" si="2"/>
        <v>24</v>
      </c>
      <c r="B103" s="191" t="s">
        <v>755</v>
      </c>
      <c r="C103" s="211"/>
      <c r="D103" s="211"/>
      <c r="E103" s="471"/>
      <c r="F103" s="471"/>
      <c r="G103" s="1095">
        <f>((G97)+(G98/G99)+G91)*G101/(1-G101)</f>
        <v>7.091305892876946E-3</v>
      </c>
      <c r="H103" s="437"/>
      <c r="I103" s="409" t="s">
        <v>756</v>
      </c>
      <c r="J103" s="211">
        <f t="shared" si="3"/>
        <v>24</v>
      </c>
    </row>
    <row r="104" spans="1:13">
      <c r="A104" s="211">
        <f t="shared" si="2"/>
        <v>25</v>
      </c>
      <c r="B104" s="429" t="s">
        <v>757</v>
      </c>
      <c r="G104" s="211"/>
      <c r="H104" s="211"/>
      <c r="I104" s="409"/>
      <c r="J104" s="211">
        <f t="shared" si="3"/>
        <v>25</v>
      </c>
      <c r="L104" s="211"/>
    </row>
    <row r="105" spans="1:13">
      <c r="A105" s="211">
        <f t="shared" si="2"/>
        <v>26</v>
      </c>
      <c r="G105" s="211"/>
      <c r="H105" s="211"/>
      <c r="I105" s="409"/>
      <c r="J105" s="211">
        <f t="shared" si="3"/>
        <v>26</v>
      </c>
      <c r="L105" s="211"/>
    </row>
    <row r="106" spans="1:13">
      <c r="A106" s="211">
        <f t="shared" si="2"/>
        <v>27</v>
      </c>
      <c r="B106" s="389" t="s">
        <v>758</v>
      </c>
      <c r="G106" s="427">
        <f>G103+G91</f>
        <v>2.1678272600444866E-2</v>
      </c>
      <c r="H106" s="427"/>
      <c r="I106" s="409" t="str">
        <f>"Line "&amp;A91&amp;" + Line "&amp;A103</f>
        <v>Line 12 + Line 24</v>
      </c>
      <c r="J106" s="211">
        <f t="shared" si="3"/>
        <v>27</v>
      </c>
      <c r="L106" s="211"/>
    </row>
    <row r="107" spans="1:13">
      <c r="A107" s="211">
        <f t="shared" si="2"/>
        <v>28</v>
      </c>
      <c r="G107" s="211"/>
      <c r="H107" s="211"/>
      <c r="I107" s="409"/>
      <c r="J107" s="211">
        <f t="shared" si="3"/>
        <v>28</v>
      </c>
      <c r="L107" s="211"/>
    </row>
    <row r="108" spans="1:13">
      <c r="A108" s="211">
        <f t="shared" si="2"/>
        <v>29</v>
      </c>
      <c r="B108" s="389" t="s">
        <v>759</v>
      </c>
      <c r="G108" s="1096">
        <f>G50</f>
        <v>7.5028521717220867E-2</v>
      </c>
      <c r="H108" s="471"/>
      <c r="I108" s="409" t="str">
        <f>"AV1; Line "&amp;A50</f>
        <v>AV1; Line 40</v>
      </c>
      <c r="J108" s="211">
        <f t="shared" si="3"/>
        <v>29</v>
      </c>
      <c r="L108" s="211"/>
    </row>
    <row r="109" spans="1:13">
      <c r="A109" s="211">
        <f t="shared" si="2"/>
        <v>30</v>
      </c>
      <c r="G109" s="414"/>
      <c r="H109" s="414"/>
      <c r="I109" s="409"/>
      <c r="J109" s="211">
        <f t="shared" si="3"/>
        <v>30</v>
      </c>
      <c r="L109" s="211"/>
    </row>
    <row r="110" spans="1:13" ht="19.5" thickBot="1">
      <c r="A110" s="211">
        <f t="shared" si="2"/>
        <v>31</v>
      </c>
      <c r="B110" s="389" t="s">
        <v>760</v>
      </c>
      <c r="G110" s="1019">
        <f>G106+G108</f>
        <v>9.670679431766574E-2</v>
      </c>
      <c r="H110" s="437"/>
      <c r="I110" s="409" t="str">
        <f>"Line "&amp;A106&amp;" + Line "&amp;A108</f>
        <v>Line 27 + Line 29</v>
      </c>
      <c r="J110" s="211">
        <f t="shared" si="3"/>
        <v>31</v>
      </c>
      <c r="L110" s="438"/>
      <c r="M110" s="428"/>
    </row>
    <row r="111" spans="1:13" ht="16.5" thickTop="1">
      <c r="B111" s="389"/>
      <c r="G111" s="439"/>
      <c r="H111" s="439"/>
      <c r="I111" s="409"/>
      <c r="J111" s="211"/>
      <c r="L111" s="438"/>
      <c r="M111" s="428"/>
    </row>
    <row r="112" spans="1:13">
      <c r="B112" s="389"/>
      <c r="G112" s="439"/>
      <c r="H112" s="439"/>
      <c r="I112" s="409"/>
      <c r="J112" s="211"/>
      <c r="L112" s="438"/>
      <c r="M112" s="428"/>
    </row>
    <row r="113" spans="1:13" ht="18.75">
      <c r="A113" s="334">
        <v>1</v>
      </c>
      <c r="B113" s="3" t="s">
        <v>761</v>
      </c>
      <c r="G113" s="439"/>
      <c r="H113" s="439"/>
      <c r="I113" s="409"/>
      <c r="J113" s="211"/>
      <c r="L113" s="438"/>
      <c r="M113" s="428"/>
    </row>
    <row r="114" spans="1:13" ht="18.75">
      <c r="A114" s="334"/>
      <c r="B114" s="3"/>
      <c r="G114" s="439"/>
      <c r="H114" s="439"/>
      <c r="I114" s="409"/>
      <c r="J114" s="211"/>
      <c r="L114" s="438"/>
      <c r="M114" s="428"/>
    </row>
    <row r="115" spans="1:13">
      <c r="A115" s="440"/>
      <c r="B115" s="210"/>
      <c r="C115" s="441"/>
      <c r="D115" s="441"/>
      <c r="E115" s="441"/>
      <c r="F115" s="441"/>
      <c r="G115" s="442"/>
      <c r="H115" s="442"/>
      <c r="I115" s="443"/>
      <c r="J115" s="211"/>
    </row>
    <row r="116" spans="1:13">
      <c r="B116" s="1317" t="s">
        <v>0</v>
      </c>
      <c r="C116" s="1317"/>
      <c r="D116" s="1317"/>
      <c r="E116" s="1317"/>
      <c r="F116" s="1317"/>
      <c r="G116" s="1317"/>
      <c r="H116" s="1317"/>
      <c r="I116" s="1317"/>
    </row>
    <row r="117" spans="1:13">
      <c r="B117" s="1317" t="s">
        <v>691</v>
      </c>
      <c r="C117" s="1317"/>
      <c r="D117" s="1317"/>
      <c r="E117" s="1317"/>
      <c r="F117" s="1317"/>
      <c r="G117" s="1317"/>
      <c r="H117" s="1317"/>
      <c r="I117" s="1317"/>
    </row>
    <row r="118" spans="1:13">
      <c r="B118" s="1317" t="s">
        <v>692</v>
      </c>
      <c r="C118" s="1317"/>
      <c r="D118" s="1317"/>
      <c r="E118" s="1317"/>
      <c r="F118" s="1317"/>
      <c r="G118" s="1317"/>
      <c r="H118" s="1317"/>
      <c r="I118" s="1317"/>
    </row>
    <row r="119" spans="1:13">
      <c r="B119" s="1319" t="str">
        <f>B5</f>
        <v>Base Period &amp; True-Up Period 12 - Months Ending December 31, 2023</v>
      </c>
      <c r="C119" s="1319"/>
      <c r="D119" s="1319"/>
      <c r="E119" s="1319"/>
      <c r="F119" s="1319"/>
      <c r="G119" s="1319"/>
      <c r="H119" s="1319"/>
      <c r="I119" s="1319"/>
    </row>
    <row r="120" spans="1:13">
      <c r="B120" s="1315" t="s">
        <v>3</v>
      </c>
      <c r="C120" s="1328"/>
      <c r="D120" s="1328"/>
      <c r="E120" s="1328"/>
      <c r="F120" s="1328"/>
      <c r="G120" s="1328"/>
      <c r="H120" s="1328"/>
      <c r="I120" s="1328"/>
    </row>
    <row r="122" spans="1:13">
      <c r="A122" s="211" t="s">
        <v>4</v>
      </c>
      <c r="B122" s="471"/>
      <c r="C122" s="471"/>
      <c r="D122" s="471"/>
      <c r="E122" s="471"/>
      <c r="F122" s="471"/>
      <c r="G122" s="471"/>
      <c r="H122" s="471"/>
      <c r="I122" s="409"/>
      <c r="J122" s="211" t="s">
        <v>4</v>
      </c>
    </row>
    <row r="123" spans="1:13">
      <c r="A123" s="211" t="s">
        <v>5</v>
      </c>
      <c r="B123" s="211"/>
      <c r="C123" s="211"/>
      <c r="D123" s="211"/>
      <c r="E123" s="211"/>
      <c r="F123" s="211"/>
      <c r="G123" s="848" t="s">
        <v>7</v>
      </c>
      <c r="H123" s="471"/>
      <c r="I123" s="1086" t="s">
        <v>8</v>
      </c>
      <c r="J123" s="211" t="s">
        <v>5</v>
      </c>
    </row>
    <row r="125" spans="1:13" ht="18.75">
      <c r="A125" s="211">
        <v>1</v>
      </c>
      <c r="B125" s="389" t="s">
        <v>762</v>
      </c>
      <c r="J125" s="211">
        <v>1</v>
      </c>
    </row>
    <row r="126" spans="1:13">
      <c r="A126" s="211">
        <f>A125+1</f>
        <v>2</v>
      </c>
      <c r="B126" s="419"/>
      <c r="J126" s="211">
        <f>J125+1</f>
        <v>2</v>
      </c>
    </row>
    <row r="127" spans="1:13">
      <c r="A127" s="211">
        <f>A126+1</f>
        <v>3</v>
      </c>
      <c r="B127" s="389" t="s">
        <v>738</v>
      </c>
      <c r="J127" s="211">
        <f>J126+1</f>
        <v>3</v>
      </c>
    </row>
    <row r="128" spans="1:13">
      <c r="A128" s="211">
        <f>A127+1</f>
        <v>4</v>
      </c>
      <c r="B128" s="471"/>
      <c r="J128" s="211">
        <f>J127+1</f>
        <v>4</v>
      </c>
    </row>
    <row r="129" spans="1:10">
      <c r="A129" s="211">
        <f t="shared" ref="A129:A155" si="4">A128+1</f>
        <v>5</v>
      </c>
      <c r="B129" s="349" t="s">
        <v>739</v>
      </c>
      <c r="J129" s="211">
        <f t="shared" ref="J129:J155" si="5">J128+1</f>
        <v>5</v>
      </c>
    </row>
    <row r="130" spans="1:10">
      <c r="A130" s="211">
        <f t="shared" si="4"/>
        <v>6</v>
      </c>
      <c r="B130" s="191" t="str">
        <f>B85</f>
        <v xml:space="preserve">     A = Sum of Preferred Stock and Return on Equity Component</v>
      </c>
      <c r="G130" s="421">
        <f>G65</f>
        <v>0</v>
      </c>
      <c r="I130" s="409" t="str">
        <f>"AV1; Line "&amp;A65</f>
        <v>AV1; Line 55</v>
      </c>
      <c r="J130" s="211">
        <f t="shared" si="5"/>
        <v>6</v>
      </c>
    </row>
    <row r="131" spans="1:10">
      <c r="A131" s="211">
        <f t="shared" si="4"/>
        <v>7</v>
      </c>
      <c r="B131" s="191" t="str">
        <f>B86</f>
        <v xml:space="preserve">     B = Transmission Total Federal Tax Adjustments</v>
      </c>
      <c r="G131" s="754">
        <v>0</v>
      </c>
      <c r="I131" s="408" t="s">
        <v>304</v>
      </c>
      <c r="J131" s="211">
        <f t="shared" si="5"/>
        <v>7</v>
      </c>
    </row>
    <row r="132" spans="1:10">
      <c r="A132" s="211">
        <f t="shared" si="4"/>
        <v>8</v>
      </c>
      <c r="B132" s="191" t="s">
        <v>763</v>
      </c>
      <c r="G132" s="767">
        <v>0</v>
      </c>
      <c r="I132" s="408" t="s">
        <v>304</v>
      </c>
      <c r="J132" s="211">
        <f t="shared" si="5"/>
        <v>8</v>
      </c>
    </row>
    <row r="133" spans="1:10">
      <c r="A133" s="211">
        <f t="shared" si="4"/>
        <v>9</v>
      </c>
      <c r="B133" s="191" t="s">
        <v>764</v>
      </c>
      <c r="G133" s="767">
        <v>0</v>
      </c>
      <c r="I133" s="408" t="s">
        <v>304</v>
      </c>
      <c r="J133" s="211">
        <f t="shared" si="5"/>
        <v>9</v>
      </c>
    </row>
    <row r="134" spans="1:10">
      <c r="A134" s="211">
        <f t="shared" si="4"/>
        <v>10</v>
      </c>
      <c r="B134" s="191" t="str">
        <f>B89</f>
        <v xml:space="preserve">     FT = Federal Income Tax Rate for Rate Effective Period</v>
      </c>
      <c r="G134" s="1097">
        <f>G89</f>
        <v>0.21</v>
      </c>
      <c r="I134" s="409" t="str">
        <f>"AV2; Line "&amp;A89</f>
        <v>AV2; Line 10</v>
      </c>
      <c r="J134" s="211">
        <f t="shared" si="5"/>
        <v>10</v>
      </c>
    </row>
    <row r="135" spans="1:10">
      <c r="A135" s="211">
        <f t="shared" si="4"/>
        <v>11</v>
      </c>
      <c r="G135" s="211"/>
      <c r="J135" s="211">
        <f t="shared" si="5"/>
        <v>11</v>
      </c>
    </row>
    <row r="136" spans="1:10">
      <c r="A136" s="211">
        <f t="shared" si="4"/>
        <v>12</v>
      </c>
      <c r="B136" s="191" t="s">
        <v>765</v>
      </c>
      <c r="G136" s="427">
        <f>IFERROR((((G130)+(G132/G133))*G134-(G131/G133))/(1-G134),0)</f>
        <v>0</v>
      </c>
      <c r="I136" s="409" t="s">
        <v>766</v>
      </c>
      <c r="J136" s="211">
        <f t="shared" si="5"/>
        <v>12</v>
      </c>
    </row>
    <row r="137" spans="1:10">
      <c r="A137" s="211">
        <f t="shared" si="4"/>
        <v>13</v>
      </c>
      <c r="B137" s="429" t="s">
        <v>748</v>
      </c>
      <c r="G137" s="755"/>
      <c r="J137" s="211">
        <f t="shared" si="5"/>
        <v>13</v>
      </c>
    </row>
    <row r="138" spans="1:10">
      <c r="A138" s="211">
        <f t="shared" si="4"/>
        <v>14</v>
      </c>
      <c r="G138" s="211"/>
      <c r="J138" s="211">
        <f t="shared" si="5"/>
        <v>14</v>
      </c>
    </row>
    <row r="139" spans="1:10">
      <c r="A139" s="211">
        <f t="shared" si="4"/>
        <v>15</v>
      </c>
      <c r="B139" s="389" t="s">
        <v>749</v>
      </c>
      <c r="G139" s="430"/>
      <c r="I139" s="431"/>
      <c r="J139" s="211">
        <f t="shared" si="5"/>
        <v>15</v>
      </c>
    </row>
    <row r="140" spans="1:10">
      <c r="A140" s="211">
        <f t="shared" si="4"/>
        <v>16</v>
      </c>
      <c r="B140" s="394"/>
      <c r="G140" s="430"/>
      <c r="I140" s="420"/>
      <c r="J140" s="211">
        <f t="shared" si="5"/>
        <v>16</v>
      </c>
    </row>
    <row r="141" spans="1:10">
      <c r="A141" s="211">
        <f t="shared" si="4"/>
        <v>17</v>
      </c>
      <c r="B141" s="349" t="s">
        <v>739</v>
      </c>
      <c r="G141" s="430"/>
      <c r="I141" s="420"/>
      <c r="J141" s="211">
        <f t="shared" si="5"/>
        <v>17</v>
      </c>
    </row>
    <row r="142" spans="1:10">
      <c r="A142" s="211">
        <f t="shared" si="4"/>
        <v>18</v>
      </c>
      <c r="B142" s="191" t="str">
        <f>B97</f>
        <v xml:space="preserve">     A = Sum of Preferred Stock and Return on Equity Component</v>
      </c>
      <c r="G142" s="414">
        <f>G130</f>
        <v>0</v>
      </c>
      <c r="I142" s="409" t="str">
        <f>"Line "&amp;A130&amp;" Above"</f>
        <v>Line 6 Above</v>
      </c>
      <c r="J142" s="211">
        <f t="shared" si="5"/>
        <v>18</v>
      </c>
    </row>
    <row r="143" spans="1:10">
      <c r="A143" s="211">
        <f t="shared" si="4"/>
        <v>19</v>
      </c>
      <c r="B143" s="191" t="str">
        <f>B98</f>
        <v xml:space="preserve">     B = Equity AFUDC Component of Transmission Depreciation Expense</v>
      </c>
      <c r="G143" s="280">
        <f>G132</f>
        <v>0</v>
      </c>
      <c r="I143" s="409" t="str">
        <f>"Line "&amp;A132&amp;" Above"</f>
        <v>Line 8 Above</v>
      </c>
      <c r="J143" s="211">
        <f t="shared" si="5"/>
        <v>19</v>
      </c>
    </row>
    <row r="144" spans="1:10">
      <c r="A144" s="211">
        <f t="shared" si="4"/>
        <v>20</v>
      </c>
      <c r="B144" s="191" t="s">
        <v>767</v>
      </c>
      <c r="G144" s="280">
        <f>G133</f>
        <v>0</v>
      </c>
      <c r="I144" s="409" t="str">
        <f>"Line "&amp;A133&amp;" Above"</f>
        <v>Line 9 Above</v>
      </c>
      <c r="J144" s="211">
        <f t="shared" si="5"/>
        <v>20</v>
      </c>
    </row>
    <row r="145" spans="1:10">
      <c r="A145" s="211">
        <f t="shared" si="4"/>
        <v>21</v>
      </c>
      <c r="B145" s="191" t="str">
        <f>B100</f>
        <v xml:space="preserve">     FT = Federal Income Tax Expense</v>
      </c>
      <c r="G145" s="435">
        <f>G136</f>
        <v>0</v>
      </c>
      <c r="I145" s="409" t="str">
        <f>"Line "&amp;A136&amp;" Above"</f>
        <v>Line 12 Above</v>
      </c>
      <c r="J145" s="211">
        <f t="shared" si="5"/>
        <v>21</v>
      </c>
    </row>
    <row r="146" spans="1:10">
      <c r="A146" s="211">
        <f t="shared" si="4"/>
        <v>22</v>
      </c>
      <c r="B146" s="191" t="str">
        <f>B101</f>
        <v xml:space="preserve">     ST = State Income Tax Rate for Rate Effective Period</v>
      </c>
      <c r="G146" s="1098">
        <f>G101</f>
        <v>8.8400000000000006E-2</v>
      </c>
      <c r="I146" s="409" t="str">
        <f>"AV2; Line "&amp;A101</f>
        <v>AV2; Line 22</v>
      </c>
      <c r="J146" s="211">
        <f t="shared" si="5"/>
        <v>22</v>
      </c>
    </row>
    <row r="147" spans="1:10">
      <c r="A147" s="211">
        <f t="shared" si="4"/>
        <v>23</v>
      </c>
      <c r="B147" s="210"/>
      <c r="G147" s="436"/>
      <c r="I147" s="433"/>
      <c r="J147" s="211">
        <f t="shared" si="5"/>
        <v>23</v>
      </c>
    </row>
    <row r="148" spans="1:10">
      <c r="A148" s="211">
        <f t="shared" si="4"/>
        <v>24</v>
      </c>
      <c r="B148" s="191" t="s">
        <v>755</v>
      </c>
      <c r="G148" s="1095">
        <f>IFERROR(((G142)+(G143/G144)+G136)*G146/(1-G146),0)</f>
        <v>0</v>
      </c>
      <c r="I148" s="409" t="s">
        <v>756</v>
      </c>
      <c r="J148" s="211">
        <f t="shared" si="5"/>
        <v>24</v>
      </c>
    </row>
    <row r="149" spans="1:10">
      <c r="A149" s="211">
        <f t="shared" si="4"/>
        <v>25</v>
      </c>
      <c r="B149" s="429" t="s">
        <v>757</v>
      </c>
      <c r="G149" s="211"/>
      <c r="I149" s="409"/>
      <c r="J149" s="211">
        <f t="shared" si="5"/>
        <v>25</v>
      </c>
    </row>
    <row r="150" spans="1:10">
      <c r="A150" s="211">
        <f t="shared" si="4"/>
        <v>26</v>
      </c>
      <c r="G150" s="211"/>
      <c r="I150" s="409"/>
      <c r="J150" s="211">
        <f t="shared" si="5"/>
        <v>26</v>
      </c>
    </row>
    <row r="151" spans="1:10">
      <c r="A151" s="211">
        <f t="shared" si="4"/>
        <v>27</v>
      </c>
      <c r="B151" s="389" t="s">
        <v>758</v>
      </c>
      <c r="G151" s="427">
        <f>G148+G136</f>
        <v>0</v>
      </c>
      <c r="I151" s="409" t="str">
        <f>"Line "&amp;A136&amp;" + Line "&amp;A148</f>
        <v>Line 12 + Line 24</v>
      </c>
      <c r="J151" s="211">
        <f t="shared" si="5"/>
        <v>27</v>
      </c>
    </row>
    <row r="152" spans="1:10">
      <c r="A152" s="211">
        <f t="shared" si="4"/>
        <v>28</v>
      </c>
      <c r="G152" s="211"/>
      <c r="I152" s="409"/>
      <c r="J152" s="211">
        <f t="shared" si="5"/>
        <v>28</v>
      </c>
    </row>
    <row r="153" spans="1:10">
      <c r="A153" s="211">
        <f t="shared" si="4"/>
        <v>29</v>
      </c>
      <c r="B153" s="389" t="s">
        <v>768</v>
      </c>
      <c r="G153" s="1099">
        <f>G63</f>
        <v>0</v>
      </c>
      <c r="I153" s="409" t="str">
        <f>"AV1; Line "&amp;A63</f>
        <v>AV1; Line 53</v>
      </c>
      <c r="J153" s="211">
        <f t="shared" si="5"/>
        <v>29</v>
      </c>
    </row>
    <row r="154" spans="1:10">
      <c r="A154" s="211">
        <f t="shared" si="4"/>
        <v>30</v>
      </c>
      <c r="G154" s="211"/>
      <c r="I154" s="409"/>
      <c r="J154" s="211">
        <f t="shared" si="5"/>
        <v>30</v>
      </c>
    </row>
    <row r="155" spans="1:10" ht="19.5" thickBot="1">
      <c r="A155" s="211">
        <f t="shared" si="4"/>
        <v>31</v>
      </c>
      <c r="B155" s="389" t="s">
        <v>769</v>
      </c>
      <c r="G155" s="1020">
        <f>G151+G153</f>
        <v>0</v>
      </c>
      <c r="I155" s="409" t="str">
        <f>"Line "&amp;A151&amp;" + Line "&amp;A153</f>
        <v>Line 27 + Line 29</v>
      </c>
      <c r="J155" s="211">
        <f t="shared" si="5"/>
        <v>31</v>
      </c>
    </row>
    <row r="156" spans="1:10" ht="16.5" thickTop="1"/>
    <row r="158" spans="1:10" ht="18.75">
      <c r="A158" s="405"/>
      <c r="B158" s="3"/>
    </row>
  </sheetData>
  <mergeCells count="15">
    <mergeCell ref="B116:I116"/>
    <mergeCell ref="B117:I117"/>
    <mergeCell ref="B118:I118"/>
    <mergeCell ref="B119:I119"/>
    <mergeCell ref="B120:I120"/>
    <mergeCell ref="B71:I71"/>
    <mergeCell ref="B72:I72"/>
    <mergeCell ref="B73:I73"/>
    <mergeCell ref="B74:I74"/>
    <mergeCell ref="B75:I75"/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75"/>
  <sheetViews>
    <sheetView topLeftCell="A25" zoomScale="80" zoomScaleNormal="80" zoomScalePageLayoutView="80" workbookViewId="0">
      <selection activeCell="C64" sqref="C64"/>
    </sheetView>
  </sheetViews>
  <sheetFormatPr defaultColWidth="8.5703125" defaultRowHeight="15.75"/>
  <cols>
    <col min="1" max="1" width="5.140625" style="4" customWidth="1"/>
    <col min="2" max="2" width="62.42578125" style="3" customWidth="1"/>
    <col min="3" max="3" width="35.5703125" style="3" customWidth="1"/>
    <col min="4" max="4" width="5.140625" style="4" customWidth="1"/>
    <col min="5" max="16384" width="8.5703125" style="3"/>
  </cols>
  <sheetData>
    <row r="2" spans="1:4" ht="15.75" customHeight="1">
      <c r="B2" s="1341" t="s">
        <v>0</v>
      </c>
      <c r="C2" s="1341"/>
    </row>
    <row r="3" spans="1:4" ht="15.75" customHeight="1">
      <c r="B3" s="1317" t="s">
        <v>770</v>
      </c>
      <c r="C3" s="1317"/>
    </row>
    <row r="4" spans="1:4" ht="15.75" customHeight="1">
      <c r="B4" s="1341" t="str">
        <f>"For Completed Transmission Capital Projects from 2001 Through "&amp;Automation!B3</f>
        <v>For Completed Transmission Capital Projects from 2001 Through 2023</v>
      </c>
      <c r="C4" s="1341"/>
    </row>
    <row r="5" spans="1:4">
      <c r="B5" s="1317" t="str">
        <f>"Applicable to the "&amp;Automation!B3&amp;" Cycle "&amp;Automation!B2&amp;" Base Period &amp; True-Up Period"</f>
        <v>Applicable to the 2023 Cycle 7 Base Period &amp; True-Up Period</v>
      </c>
      <c r="C5" s="1317"/>
      <c r="D5" s="211"/>
    </row>
    <row r="6" spans="1:4" ht="15.75" customHeight="1">
      <c r="B6" s="1341" t="str">
        <f>" 12 Months Ending December 31, "&amp;Automation!$B$3</f>
        <v xml:space="preserve"> 12 Months Ending December 31, 2023</v>
      </c>
      <c r="C6" s="1341"/>
    </row>
    <row r="7" spans="1:4" ht="17.850000000000001" customHeight="1">
      <c r="B7" s="1340">
        <v>-1000</v>
      </c>
      <c r="C7" s="1340"/>
      <c r="D7" s="5"/>
    </row>
    <row r="8" spans="1:4" ht="17.850000000000001" customHeight="1" thickBot="1">
      <c r="B8" s="1114"/>
      <c r="C8" s="1114"/>
      <c r="D8" s="5"/>
    </row>
    <row r="9" spans="1:4" ht="17.850000000000001" customHeight="1">
      <c r="B9" s="911"/>
      <c r="C9" s="912" t="s">
        <v>771</v>
      </c>
      <c r="D9" s="5"/>
    </row>
    <row r="10" spans="1:4" ht="17.850000000000001" customHeight="1">
      <c r="A10" s="670" t="s">
        <v>4</v>
      </c>
      <c r="B10" s="473"/>
      <c r="C10" s="913" t="s">
        <v>772</v>
      </c>
      <c r="D10" s="670" t="s">
        <v>4</v>
      </c>
    </row>
    <row r="11" spans="1:4" ht="19.5" thickBot="1">
      <c r="A11" s="671" t="s">
        <v>5</v>
      </c>
      <c r="B11" s="914" t="s">
        <v>773</v>
      </c>
      <c r="C11" s="472" t="s">
        <v>774</v>
      </c>
      <c r="D11" s="672" t="s">
        <v>5</v>
      </c>
    </row>
    <row r="12" spans="1:4">
      <c r="A12" s="3"/>
      <c r="B12" s="915"/>
      <c r="C12" s="916"/>
      <c r="D12" s="3"/>
    </row>
    <row r="13" spans="1:4">
      <c r="A13" s="673">
        <v>1</v>
      </c>
      <c r="B13" s="6">
        <v>2001</v>
      </c>
      <c r="C13" s="887">
        <v>65.756309999999999</v>
      </c>
      <c r="D13" s="674">
        <f>A13</f>
        <v>1</v>
      </c>
    </row>
    <row r="14" spans="1:4">
      <c r="A14" s="213">
        <f>A13+1</f>
        <v>2</v>
      </c>
      <c r="B14" s="6"/>
      <c r="C14" s="917"/>
      <c r="D14" s="223">
        <f>D13+1</f>
        <v>2</v>
      </c>
    </row>
    <row r="15" spans="1:4">
      <c r="A15" s="213">
        <f t="shared" ref="A15:A65" si="0">A14+1</f>
        <v>3</v>
      </c>
      <c r="B15" s="6">
        <v>2002</v>
      </c>
      <c r="C15" s="776">
        <v>7.0989800000000001</v>
      </c>
      <c r="D15" s="223">
        <f t="shared" ref="D15:D65" si="1">D14+1</f>
        <v>3</v>
      </c>
    </row>
    <row r="16" spans="1:4">
      <c r="A16" s="213">
        <f t="shared" si="0"/>
        <v>4</v>
      </c>
      <c r="B16" s="6"/>
      <c r="C16" s="918"/>
      <c r="D16" s="223">
        <f t="shared" si="1"/>
        <v>4</v>
      </c>
    </row>
    <row r="17" spans="1:4" ht="16.5" thickBot="1">
      <c r="A17" s="213">
        <f t="shared" si="0"/>
        <v>5</v>
      </c>
      <c r="B17" s="919">
        <v>2003</v>
      </c>
      <c r="C17" s="572">
        <v>33.735509999999998</v>
      </c>
      <c r="D17" s="223">
        <f t="shared" si="1"/>
        <v>5</v>
      </c>
    </row>
    <row r="18" spans="1:4">
      <c r="A18" s="213">
        <f t="shared" si="0"/>
        <v>6</v>
      </c>
      <c r="B18" s="920"/>
      <c r="C18" s="921"/>
      <c r="D18" s="223">
        <f t="shared" si="1"/>
        <v>6</v>
      </c>
    </row>
    <row r="19" spans="1:4">
      <c r="A19" s="213">
        <f t="shared" si="0"/>
        <v>7</v>
      </c>
      <c r="B19" s="6">
        <v>2004</v>
      </c>
      <c r="C19" s="776">
        <v>43.530990000000003</v>
      </c>
      <c r="D19" s="223">
        <f t="shared" si="1"/>
        <v>7</v>
      </c>
    </row>
    <row r="20" spans="1:4">
      <c r="A20" s="213">
        <f t="shared" si="0"/>
        <v>8</v>
      </c>
      <c r="B20" s="6"/>
      <c r="C20" s="776"/>
      <c r="D20" s="223">
        <f t="shared" si="1"/>
        <v>8</v>
      </c>
    </row>
    <row r="21" spans="1:4">
      <c r="A21" s="213">
        <f t="shared" si="0"/>
        <v>9</v>
      </c>
      <c r="B21" s="6">
        <v>2005</v>
      </c>
      <c r="C21" s="776">
        <v>60.128549999999997</v>
      </c>
      <c r="D21" s="223">
        <f t="shared" si="1"/>
        <v>9</v>
      </c>
    </row>
    <row r="22" spans="1:4">
      <c r="A22" s="213">
        <f t="shared" si="0"/>
        <v>10</v>
      </c>
      <c r="B22" s="6"/>
      <c r="C22" s="776"/>
      <c r="D22" s="223">
        <f t="shared" si="1"/>
        <v>10</v>
      </c>
    </row>
    <row r="23" spans="1:4" ht="16.5" thickBot="1">
      <c r="A23" s="213">
        <f t="shared" si="0"/>
        <v>11</v>
      </c>
      <c r="B23" s="919">
        <v>2006</v>
      </c>
      <c r="C23" s="776">
        <v>113.44434</v>
      </c>
      <c r="D23" s="223">
        <f t="shared" si="1"/>
        <v>11</v>
      </c>
    </row>
    <row r="24" spans="1:4">
      <c r="A24" s="213">
        <f t="shared" si="0"/>
        <v>12</v>
      </c>
      <c r="B24" s="920"/>
      <c r="C24" s="921"/>
      <c r="D24" s="223">
        <f t="shared" si="1"/>
        <v>12</v>
      </c>
    </row>
    <row r="25" spans="1:4">
      <c r="A25" s="213">
        <f t="shared" si="0"/>
        <v>13</v>
      </c>
      <c r="B25" s="6">
        <v>2007</v>
      </c>
      <c r="C25" s="776">
        <v>359.53885000000002</v>
      </c>
      <c r="D25" s="223">
        <f t="shared" si="1"/>
        <v>13</v>
      </c>
    </row>
    <row r="26" spans="1:4">
      <c r="A26" s="213">
        <f t="shared" si="0"/>
        <v>14</v>
      </c>
      <c r="B26" s="6"/>
      <c r="C26" s="776"/>
      <c r="D26" s="223">
        <f t="shared" si="1"/>
        <v>14</v>
      </c>
    </row>
    <row r="27" spans="1:4">
      <c r="A27" s="213">
        <f t="shared" si="0"/>
        <v>15</v>
      </c>
      <c r="B27" s="6">
        <v>2008</v>
      </c>
      <c r="C27" s="776">
        <v>355.07544000000001</v>
      </c>
      <c r="D27" s="223">
        <f t="shared" si="1"/>
        <v>15</v>
      </c>
    </row>
    <row r="28" spans="1:4">
      <c r="A28" s="213">
        <f t="shared" si="0"/>
        <v>16</v>
      </c>
      <c r="B28" s="6"/>
      <c r="C28" s="776"/>
      <c r="D28" s="223">
        <f t="shared" si="1"/>
        <v>16</v>
      </c>
    </row>
    <row r="29" spans="1:4" ht="16.5" thickBot="1">
      <c r="A29" s="213">
        <f t="shared" si="0"/>
        <v>17</v>
      </c>
      <c r="B29" s="919">
        <v>2009</v>
      </c>
      <c r="C29" s="572">
        <v>97.036689999999993</v>
      </c>
      <c r="D29" s="223">
        <f t="shared" si="1"/>
        <v>17</v>
      </c>
    </row>
    <row r="30" spans="1:4">
      <c r="A30" s="213">
        <f t="shared" si="0"/>
        <v>18</v>
      </c>
      <c r="B30" s="6"/>
      <c r="C30" s="776"/>
      <c r="D30" s="223">
        <f t="shared" si="1"/>
        <v>18</v>
      </c>
    </row>
    <row r="31" spans="1:4">
      <c r="A31" s="213">
        <f t="shared" si="0"/>
        <v>19</v>
      </c>
      <c r="B31" s="6">
        <v>2010</v>
      </c>
      <c r="C31" s="776">
        <v>134.67655999999999</v>
      </c>
      <c r="D31" s="223">
        <f t="shared" si="1"/>
        <v>19</v>
      </c>
    </row>
    <row r="32" spans="1:4">
      <c r="A32" s="213">
        <f t="shared" si="0"/>
        <v>20</v>
      </c>
      <c r="B32" s="6"/>
      <c r="C32" s="776"/>
      <c r="D32" s="223">
        <f t="shared" si="1"/>
        <v>20</v>
      </c>
    </row>
    <row r="33" spans="1:4">
      <c r="A33" s="213">
        <f t="shared" si="0"/>
        <v>21</v>
      </c>
      <c r="B33" s="6">
        <v>2011</v>
      </c>
      <c r="C33" s="776">
        <v>168.78199000000001</v>
      </c>
      <c r="D33" s="223">
        <f t="shared" si="1"/>
        <v>21</v>
      </c>
    </row>
    <row r="34" spans="1:4">
      <c r="A34" s="213">
        <f t="shared" si="0"/>
        <v>22</v>
      </c>
      <c r="B34" s="6"/>
      <c r="C34" s="776"/>
      <c r="D34" s="223">
        <f t="shared" si="1"/>
        <v>22</v>
      </c>
    </row>
    <row r="35" spans="1:4" ht="16.5" thickBot="1">
      <c r="A35" s="213">
        <f t="shared" si="0"/>
        <v>23</v>
      </c>
      <c r="B35" s="919">
        <v>2012</v>
      </c>
      <c r="C35" s="572">
        <v>1617.4262699999999</v>
      </c>
      <c r="D35" s="223">
        <f t="shared" si="1"/>
        <v>23</v>
      </c>
    </row>
    <row r="36" spans="1:4">
      <c r="A36" s="213">
        <f t="shared" si="0"/>
        <v>24</v>
      </c>
      <c r="B36" s="6"/>
      <c r="C36" s="776"/>
      <c r="D36" s="223">
        <f t="shared" si="1"/>
        <v>24</v>
      </c>
    </row>
    <row r="37" spans="1:4">
      <c r="A37" s="213">
        <f t="shared" si="0"/>
        <v>25</v>
      </c>
      <c r="B37" s="6">
        <v>2013</v>
      </c>
      <c r="C37" s="776">
        <v>1309.8354200000001</v>
      </c>
      <c r="D37" s="223">
        <f t="shared" si="1"/>
        <v>25</v>
      </c>
    </row>
    <row r="38" spans="1:4">
      <c r="A38" s="213">
        <f t="shared" si="0"/>
        <v>26</v>
      </c>
      <c r="B38" s="6"/>
      <c r="C38" s="776"/>
      <c r="D38" s="223">
        <f t="shared" si="1"/>
        <v>26</v>
      </c>
    </row>
    <row r="39" spans="1:4">
      <c r="A39" s="213">
        <f t="shared" si="0"/>
        <v>27</v>
      </c>
      <c r="B39" s="6">
        <v>2014</v>
      </c>
      <c r="C39" s="776">
        <v>171.98264</v>
      </c>
      <c r="D39" s="223">
        <f t="shared" si="1"/>
        <v>27</v>
      </c>
    </row>
    <row r="40" spans="1:4">
      <c r="A40" s="213">
        <f t="shared" si="0"/>
        <v>28</v>
      </c>
      <c r="B40" s="6"/>
      <c r="C40" s="776"/>
      <c r="D40" s="223">
        <f t="shared" si="1"/>
        <v>28</v>
      </c>
    </row>
    <row r="41" spans="1:4" ht="16.5" thickBot="1">
      <c r="A41" s="213">
        <f t="shared" si="0"/>
        <v>29</v>
      </c>
      <c r="B41" s="778">
        <v>2015</v>
      </c>
      <c r="C41" s="572">
        <v>233.33405999999999</v>
      </c>
      <c r="D41" s="223">
        <f t="shared" si="1"/>
        <v>29</v>
      </c>
    </row>
    <row r="42" spans="1:4">
      <c r="A42" s="213">
        <f t="shared" si="0"/>
        <v>30</v>
      </c>
      <c r="B42" s="6"/>
      <c r="C42" s="776"/>
      <c r="D42" s="223">
        <f t="shared" si="1"/>
        <v>30</v>
      </c>
    </row>
    <row r="43" spans="1:4">
      <c r="A43" s="213">
        <f t="shared" si="0"/>
        <v>31</v>
      </c>
      <c r="B43" s="6">
        <v>2016</v>
      </c>
      <c r="C43" s="776">
        <v>420.13279</v>
      </c>
      <c r="D43" s="223">
        <f t="shared" si="1"/>
        <v>31</v>
      </c>
    </row>
    <row r="44" spans="1:4">
      <c r="A44" s="213">
        <f t="shared" si="0"/>
        <v>32</v>
      </c>
      <c r="B44" s="6"/>
      <c r="C44" s="776"/>
      <c r="D44" s="223">
        <f t="shared" si="1"/>
        <v>32</v>
      </c>
    </row>
    <row r="45" spans="1:4">
      <c r="A45" s="213">
        <f t="shared" si="0"/>
        <v>33</v>
      </c>
      <c r="B45" s="6">
        <v>2017</v>
      </c>
      <c r="C45" s="776">
        <v>930.19809999999995</v>
      </c>
      <c r="D45" s="223">
        <f t="shared" si="1"/>
        <v>33</v>
      </c>
    </row>
    <row r="46" spans="1:4">
      <c r="A46" s="213">
        <f t="shared" si="0"/>
        <v>34</v>
      </c>
      <c r="B46" s="6"/>
      <c r="C46" s="776"/>
      <c r="D46" s="223">
        <f t="shared" si="1"/>
        <v>34</v>
      </c>
    </row>
    <row r="47" spans="1:4" ht="16.5" thickBot="1">
      <c r="A47" s="213">
        <f t="shared" si="0"/>
        <v>35</v>
      </c>
      <c r="B47" s="778">
        <v>2018</v>
      </c>
      <c r="C47" s="572">
        <v>1055.48936</v>
      </c>
      <c r="D47" s="223">
        <f t="shared" si="1"/>
        <v>35</v>
      </c>
    </row>
    <row r="48" spans="1:4">
      <c r="A48" s="213">
        <f t="shared" si="0"/>
        <v>36</v>
      </c>
      <c r="B48" s="777"/>
      <c r="C48" s="1021"/>
      <c r="D48" s="223">
        <f t="shared" si="1"/>
        <v>36</v>
      </c>
    </row>
    <row r="49" spans="1:4">
      <c r="A49" s="213">
        <f t="shared" si="0"/>
        <v>37</v>
      </c>
      <c r="B49" s="777">
        <v>2019</v>
      </c>
      <c r="C49" s="1021">
        <v>630.35790999999995</v>
      </c>
      <c r="D49" s="223">
        <f t="shared" si="1"/>
        <v>37</v>
      </c>
    </row>
    <row r="50" spans="1:4">
      <c r="A50" s="213">
        <f t="shared" si="0"/>
        <v>38</v>
      </c>
      <c r="B50" s="777"/>
      <c r="C50" s="1148"/>
      <c r="D50" s="223">
        <f t="shared" si="1"/>
        <v>38</v>
      </c>
    </row>
    <row r="51" spans="1:4">
      <c r="A51" s="213">
        <f t="shared" si="0"/>
        <v>39</v>
      </c>
      <c r="B51" s="777">
        <v>2020</v>
      </c>
      <c r="C51" s="1148">
        <v>983.48639000000003</v>
      </c>
      <c r="D51" s="223">
        <f t="shared" si="1"/>
        <v>39</v>
      </c>
    </row>
    <row r="52" spans="1:4">
      <c r="A52" s="213">
        <f t="shared" si="0"/>
        <v>40</v>
      </c>
      <c r="B52" s="777"/>
      <c r="C52" s="1021"/>
      <c r="D52" s="223">
        <f t="shared" si="1"/>
        <v>40</v>
      </c>
    </row>
    <row r="53" spans="1:4" ht="16.5" thickBot="1">
      <c r="A53" s="213">
        <f t="shared" si="0"/>
        <v>41</v>
      </c>
      <c r="B53" s="1208">
        <v>2021</v>
      </c>
      <c r="C53" s="1209">
        <v>1065.3933300000001</v>
      </c>
      <c r="D53" s="223">
        <f t="shared" si="1"/>
        <v>41</v>
      </c>
    </row>
    <row r="54" spans="1:4">
      <c r="A54" s="213">
        <f t="shared" si="0"/>
        <v>42</v>
      </c>
      <c r="B54" s="1295"/>
      <c r="C54" s="1296"/>
      <c r="D54" s="211">
        <f t="shared" si="1"/>
        <v>42</v>
      </c>
    </row>
    <row r="55" spans="1:4">
      <c r="A55" s="213">
        <f t="shared" si="0"/>
        <v>43</v>
      </c>
      <c r="B55" s="1297">
        <v>2022</v>
      </c>
      <c r="C55" s="1298">
        <v>1025.50098</v>
      </c>
      <c r="D55" s="211">
        <f t="shared" si="1"/>
        <v>43</v>
      </c>
    </row>
    <row r="56" spans="1:4">
      <c r="A56" s="213">
        <f t="shared" si="0"/>
        <v>44</v>
      </c>
      <c r="B56" s="1297"/>
      <c r="C56" s="1298"/>
      <c r="D56" s="211">
        <f t="shared" si="1"/>
        <v>44</v>
      </c>
    </row>
    <row r="57" spans="1:4">
      <c r="A57" s="213">
        <f t="shared" si="0"/>
        <v>45</v>
      </c>
      <c r="B57" s="1297">
        <v>2023</v>
      </c>
      <c r="C57" s="1299">
        <v>391.68036999999998</v>
      </c>
      <c r="D57" s="211">
        <f t="shared" si="1"/>
        <v>45</v>
      </c>
    </row>
    <row r="58" spans="1:4">
      <c r="A58" s="213">
        <f t="shared" si="0"/>
        <v>46</v>
      </c>
      <c r="B58" s="1300"/>
      <c r="C58" s="1100"/>
      <c r="D58" s="211">
        <f t="shared" si="1"/>
        <v>46</v>
      </c>
    </row>
    <row r="59" spans="1:4">
      <c r="A59" s="213">
        <f t="shared" si="0"/>
        <v>47</v>
      </c>
      <c r="B59" s="1300"/>
      <c r="C59" s="922"/>
      <c r="D59" s="211">
        <f t="shared" si="1"/>
        <v>47</v>
      </c>
    </row>
    <row r="60" spans="1:4">
      <c r="A60" s="213">
        <f t="shared" si="0"/>
        <v>48</v>
      </c>
      <c r="B60" s="1300" t="s">
        <v>80</v>
      </c>
      <c r="C60" s="923">
        <f>SUM(C13:C59)</f>
        <v>11273.62183</v>
      </c>
      <c r="D60" s="211">
        <f t="shared" si="1"/>
        <v>48</v>
      </c>
    </row>
    <row r="61" spans="1:4">
      <c r="A61" s="213">
        <f t="shared" si="0"/>
        <v>49</v>
      </c>
      <c r="B61" s="1300"/>
      <c r="C61" s="923"/>
      <c r="D61" s="211">
        <f t="shared" si="1"/>
        <v>49</v>
      </c>
    </row>
    <row r="62" spans="1:4">
      <c r="A62" s="213">
        <f t="shared" si="0"/>
        <v>50</v>
      </c>
      <c r="B62" s="1300" t="s">
        <v>775</v>
      </c>
      <c r="C62" s="1162">
        <f>-'AV-2B'!C19</f>
        <v>-197.33238</v>
      </c>
      <c r="D62" s="211">
        <f t="shared" si="1"/>
        <v>50</v>
      </c>
    </row>
    <row r="63" spans="1:4">
      <c r="A63" s="213">
        <f t="shared" si="0"/>
        <v>51</v>
      </c>
      <c r="B63" s="1300"/>
      <c r="C63" s="923"/>
      <c r="D63" s="211">
        <f t="shared" si="1"/>
        <v>51</v>
      </c>
    </row>
    <row r="64" spans="1:4" ht="48" thickBot="1">
      <c r="A64" s="213">
        <f t="shared" si="0"/>
        <v>52</v>
      </c>
      <c r="B64" s="1301" t="s">
        <v>776</v>
      </c>
      <c r="C64" s="675">
        <f>SUM(C60:C62)</f>
        <v>11076.28945</v>
      </c>
      <c r="D64" s="211">
        <f t="shared" si="1"/>
        <v>52</v>
      </c>
    </row>
    <row r="65" spans="1:4" ht="17.25" thickTop="1" thickBot="1">
      <c r="A65" s="213">
        <f t="shared" si="0"/>
        <v>53</v>
      </c>
      <c r="B65" s="1302"/>
      <c r="C65" s="676"/>
      <c r="D65" s="211">
        <f t="shared" si="1"/>
        <v>53</v>
      </c>
    </row>
    <row r="68" spans="1:4" ht="18.75">
      <c r="A68" s="334">
        <v>1</v>
      </c>
      <c r="B68" s="6" t="s">
        <v>1030</v>
      </c>
    </row>
    <row r="69" spans="1:4" ht="18.75">
      <c r="A69" s="334"/>
      <c r="B69" s="3" t="s">
        <v>1031</v>
      </c>
    </row>
    <row r="70" spans="1:4" ht="18.75">
      <c r="A70" s="334"/>
      <c r="B70" s="6"/>
    </row>
    <row r="71" spans="1:4">
      <c r="A71" s="3"/>
      <c r="B71" s="6"/>
    </row>
    <row r="72" spans="1:4">
      <c r="A72" s="3"/>
    </row>
    <row r="73" spans="1:4">
      <c r="A73" s="3"/>
    </row>
    <row r="75" spans="1:4" ht="18.75">
      <c r="A75" s="66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28"/>
  <sheetViews>
    <sheetView zoomScale="80" zoomScaleNormal="80" zoomScalePageLayoutView="80" workbookViewId="0"/>
  </sheetViews>
  <sheetFormatPr defaultColWidth="8.5703125" defaultRowHeight="15.75"/>
  <cols>
    <col min="1" max="1" width="5.42578125" style="191" bestFit="1" customWidth="1"/>
    <col min="2" max="2" width="83.140625" style="191" bestFit="1" customWidth="1"/>
    <col min="3" max="3" width="18.5703125" style="191" customWidth="1"/>
    <col min="4" max="4" width="34.5703125" style="191" customWidth="1"/>
    <col min="5" max="5" width="5.42578125" style="211" bestFit="1" customWidth="1"/>
    <col min="6" max="16384" width="8.5703125" style="191"/>
  </cols>
  <sheetData>
    <row r="1" spans="1:7">
      <c r="A1" s="211"/>
    </row>
    <row r="2" spans="1:7">
      <c r="B2" s="1317" t="s">
        <v>0</v>
      </c>
      <c r="C2" s="1317"/>
      <c r="D2" s="1317"/>
      <c r="E2" s="471"/>
    </row>
    <row r="3" spans="1:7">
      <c r="B3" s="1317" t="str">
        <f>"TO"&amp;Automation!$B$1&amp;"-Cycle "&amp;Automation!$B$2&amp;" Annual Transmission Formula Filing"</f>
        <v>TO5-Cycle 7 Annual Transmission Formula Filing</v>
      </c>
      <c r="C3" s="1317"/>
      <c r="D3" s="1317"/>
      <c r="E3" s="471"/>
    </row>
    <row r="4" spans="1:7">
      <c r="B4" s="1317" t="s">
        <v>777</v>
      </c>
      <c r="C4" s="1317"/>
      <c r="D4" s="1317"/>
      <c r="E4" s="471"/>
    </row>
    <row r="5" spans="1:7">
      <c r="B5" s="1317" t="str">
        <f>" 12 Months Ending December 31, "&amp;Automation!$B$3</f>
        <v xml:space="preserve"> 12 Months Ending December 31, 2023</v>
      </c>
      <c r="C5" s="1317"/>
      <c r="D5" s="1317"/>
      <c r="G5" s="342"/>
    </row>
    <row r="6" spans="1:7">
      <c r="B6" s="1342">
        <v>-1000</v>
      </c>
      <c r="C6" s="1342"/>
      <c r="D6" s="1342"/>
      <c r="E6" s="323"/>
    </row>
    <row r="7" spans="1:7" ht="16.5" thickBot="1">
      <c r="A7" s="211"/>
      <c r="C7" s="211"/>
    </row>
    <row r="8" spans="1:7">
      <c r="A8" s="211" t="s">
        <v>4</v>
      </c>
      <c r="B8" s="924"/>
      <c r="C8" s="925"/>
      <c r="D8" s="926"/>
      <c r="E8" s="211" t="s">
        <v>4</v>
      </c>
    </row>
    <row r="9" spans="1:7" ht="16.5" thickBot="1">
      <c r="A9" s="211" t="s">
        <v>5</v>
      </c>
      <c r="B9" s="677" t="s">
        <v>259</v>
      </c>
      <c r="C9" s="678" t="s">
        <v>7</v>
      </c>
      <c r="D9" s="679" t="s">
        <v>8</v>
      </c>
      <c r="E9" s="211" t="s">
        <v>5</v>
      </c>
    </row>
    <row r="10" spans="1:7">
      <c r="A10" s="471"/>
      <c r="B10" s="680"/>
      <c r="C10" s="212"/>
      <c r="D10" s="927"/>
      <c r="E10" s="471"/>
    </row>
    <row r="11" spans="1:7">
      <c r="A11" s="211">
        <v>1</v>
      </c>
      <c r="B11" s="681" t="s">
        <v>778</v>
      </c>
      <c r="C11" s="799">
        <v>8358</v>
      </c>
      <c r="D11" s="221"/>
      <c r="E11" s="211">
        <f>A11</f>
        <v>1</v>
      </c>
    </row>
    <row r="12" spans="1:7">
      <c r="A12" s="211">
        <f>A11+1</f>
        <v>2</v>
      </c>
      <c r="B12" s="681"/>
      <c r="C12" s="799"/>
      <c r="D12" s="221"/>
      <c r="E12" s="211">
        <f>E11+1</f>
        <v>2</v>
      </c>
    </row>
    <row r="13" spans="1:7">
      <c r="A13" s="211">
        <f t="shared" ref="A13:A28" si="0">A12+1</f>
        <v>3</v>
      </c>
      <c r="B13" s="681" t="s">
        <v>779</v>
      </c>
      <c r="C13" s="1022">
        <v>0.70830000000000004</v>
      </c>
      <c r="D13" s="221"/>
      <c r="E13" s="211">
        <f t="shared" ref="E13:E28" si="1">E12+1</f>
        <v>3</v>
      </c>
    </row>
    <row r="14" spans="1:7">
      <c r="A14" s="211">
        <f t="shared" si="0"/>
        <v>4</v>
      </c>
      <c r="B14" s="681"/>
      <c r="C14" s="682"/>
      <c r="D14" s="221"/>
      <c r="E14" s="211">
        <f t="shared" si="1"/>
        <v>4</v>
      </c>
    </row>
    <row r="15" spans="1:7">
      <c r="A15" s="211">
        <f t="shared" si="0"/>
        <v>5</v>
      </c>
      <c r="B15" s="681" t="s">
        <v>780</v>
      </c>
      <c r="C15" s="800">
        <f>C11*C13</f>
        <v>5919.9714000000004</v>
      </c>
      <c r="D15" s="213" t="str">
        <f>"Line "&amp;A11&amp;" x Line "&amp;A13</f>
        <v>Line 1 x Line 3</v>
      </c>
      <c r="E15" s="211">
        <f t="shared" si="1"/>
        <v>5</v>
      </c>
    </row>
    <row r="16" spans="1:7">
      <c r="A16" s="211">
        <f t="shared" si="0"/>
        <v>6</v>
      </c>
      <c r="B16" s="681"/>
      <c r="C16" s="683"/>
      <c r="D16" s="213"/>
      <c r="E16" s="211">
        <f t="shared" si="1"/>
        <v>6</v>
      </c>
    </row>
    <row r="17" spans="1:7">
      <c r="A17" s="211">
        <f t="shared" si="0"/>
        <v>7</v>
      </c>
      <c r="B17" s="681" t="s">
        <v>781</v>
      </c>
      <c r="C17" s="1023">
        <f>1/30</f>
        <v>3.3333333333333333E-2</v>
      </c>
      <c r="D17" s="213" t="s">
        <v>782</v>
      </c>
      <c r="E17" s="211">
        <f t="shared" si="1"/>
        <v>7</v>
      </c>
    </row>
    <row r="18" spans="1:7">
      <c r="A18" s="211">
        <f t="shared" si="0"/>
        <v>8</v>
      </c>
      <c r="B18" s="681"/>
      <c r="C18" s="684"/>
      <c r="D18" s="213"/>
      <c r="E18" s="211">
        <f t="shared" si="1"/>
        <v>8</v>
      </c>
    </row>
    <row r="19" spans="1:7" ht="16.5" thickBot="1">
      <c r="A19" s="211">
        <f t="shared" si="0"/>
        <v>9</v>
      </c>
      <c r="B19" s="685" t="s">
        <v>783</v>
      </c>
      <c r="C19" s="247">
        <f>C15*C17</f>
        <v>197.33238</v>
      </c>
      <c r="D19" s="213" t="str">
        <f>"Line "&amp;A15&amp;" x Line "&amp;A17</f>
        <v>Line 5 x Line 7</v>
      </c>
      <c r="E19" s="211">
        <f t="shared" si="1"/>
        <v>9</v>
      </c>
    </row>
    <row r="20" spans="1:7" ht="16.5" thickTop="1">
      <c r="A20" s="211">
        <f t="shared" si="0"/>
        <v>10</v>
      </c>
      <c r="B20" s="681"/>
      <c r="C20" s="686"/>
      <c r="D20" s="221"/>
      <c r="E20" s="211">
        <f t="shared" si="1"/>
        <v>10</v>
      </c>
    </row>
    <row r="21" spans="1:7">
      <c r="A21" s="211">
        <f t="shared" si="0"/>
        <v>11</v>
      </c>
      <c r="B21" s="681" t="s">
        <v>784</v>
      </c>
      <c r="C21" s="1155">
        <v>0.27983599999999997</v>
      </c>
      <c r="D21" s="221"/>
      <c r="E21" s="211">
        <f t="shared" si="1"/>
        <v>11</v>
      </c>
      <c r="G21" s="342"/>
    </row>
    <row r="22" spans="1:7">
      <c r="A22" s="211">
        <f t="shared" si="0"/>
        <v>12</v>
      </c>
      <c r="B22" s="681"/>
      <c r="C22" s="687"/>
      <c r="D22" s="221"/>
      <c r="E22" s="211">
        <f t="shared" si="1"/>
        <v>12</v>
      </c>
    </row>
    <row r="23" spans="1:7">
      <c r="A23" s="211">
        <f t="shared" si="0"/>
        <v>13</v>
      </c>
      <c r="B23" s="681" t="s">
        <v>785</v>
      </c>
      <c r="C23" s="800">
        <f>C19*C21</f>
        <v>55.220703889679996</v>
      </c>
      <c r="D23" s="213" t="str">
        <f>"Line "&amp;A19&amp;" x Line "&amp;A21</f>
        <v>Line 9 x Line 11</v>
      </c>
      <c r="E23" s="211">
        <f t="shared" si="1"/>
        <v>13</v>
      </c>
    </row>
    <row r="24" spans="1:7">
      <c r="A24" s="211">
        <f t="shared" si="0"/>
        <v>14</v>
      </c>
      <c r="B24" s="681"/>
      <c r="C24" s="687"/>
      <c r="D24" s="221"/>
      <c r="E24" s="211">
        <f t="shared" si="1"/>
        <v>14</v>
      </c>
    </row>
    <row r="25" spans="1:7">
      <c r="A25" s="211">
        <f t="shared" si="0"/>
        <v>15</v>
      </c>
      <c r="B25" s="681" t="s">
        <v>786</v>
      </c>
      <c r="C25" s="1154">
        <v>1.3885726029071155</v>
      </c>
      <c r="D25" s="221"/>
      <c r="E25" s="211">
        <f t="shared" si="1"/>
        <v>15</v>
      </c>
      <c r="G25" s="342"/>
    </row>
    <row r="26" spans="1:7">
      <c r="A26" s="211">
        <f t="shared" si="0"/>
        <v>16</v>
      </c>
      <c r="B26" s="681"/>
      <c r="C26" s="687"/>
      <c r="D26" s="221"/>
      <c r="E26" s="211">
        <f t="shared" si="1"/>
        <v>16</v>
      </c>
    </row>
    <row r="27" spans="1:7" ht="16.5" thickBot="1">
      <c r="A27" s="211">
        <f t="shared" si="0"/>
        <v>17</v>
      </c>
      <c r="B27" s="685" t="s">
        <v>787</v>
      </c>
      <c r="C27" s="247">
        <f>C23*C25</f>
        <v>76.67795653445603</v>
      </c>
      <c r="D27" s="213" t="str">
        <f>"Line "&amp;A23&amp;" x Line "&amp;A25</f>
        <v>Line 13 x Line 15</v>
      </c>
      <c r="E27" s="211">
        <f t="shared" si="1"/>
        <v>17</v>
      </c>
    </row>
    <row r="28" spans="1:7" ht="17.25" thickTop="1" thickBot="1">
      <c r="A28" s="211">
        <f t="shared" si="0"/>
        <v>18</v>
      </c>
      <c r="B28" s="688"/>
      <c r="C28" s="663"/>
      <c r="D28" s="220"/>
      <c r="E28" s="211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1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/>
  </sheetViews>
  <sheetFormatPr defaultColWidth="8.5703125" defaultRowHeight="15.75"/>
  <cols>
    <col min="1" max="1" width="5.140625" style="90" customWidth="1"/>
    <col min="2" max="2" width="83" style="13" customWidth="1"/>
    <col min="3" max="3" width="16.85546875" style="13" customWidth="1"/>
    <col min="4" max="4" width="1.5703125" style="13" customWidth="1"/>
    <col min="5" max="5" width="38.5703125" style="13" customWidth="1"/>
    <col min="6" max="6" width="5.140625" style="90" customWidth="1"/>
    <col min="7" max="16384" width="8.5703125" style="13"/>
  </cols>
  <sheetData>
    <row r="1" spans="1:8">
      <c r="A1" s="105"/>
      <c r="B1" s="62"/>
      <c r="C1" s="67"/>
      <c r="D1" s="67"/>
      <c r="E1" s="76"/>
      <c r="F1" s="105"/>
    </row>
    <row r="2" spans="1:8">
      <c r="A2" s="105"/>
      <c r="B2" s="1304" t="s">
        <v>0</v>
      </c>
      <c r="C2" s="1343"/>
      <c r="D2" s="1343"/>
      <c r="E2" s="1343"/>
      <c r="F2" s="105"/>
    </row>
    <row r="3" spans="1:8">
      <c r="A3" s="105" t="s">
        <v>184</v>
      </c>
      <c r="B3" s="1304" t="s">
        <v>788</v>
      </c>
      <c r="C3" s="1343"/>
      <c r="D3" s="1343"/>
      <c r="E3" s="1343"/>
      <c r="F3" s="105" t="s">
        <v>184</v>
      </c>
    </row>
    <row r="4" spans="1:8">
      <c r="A4" s="105"/>
      <c r="B4" s="1344" t="str">
        <f>'A. Sec.1 - Direct Maintenance'!B5</f>
        <v>Base Period &amp; True-Up Period 12 - Months Ending December 31, 2023</v>
      </c>
      <c r="C4" s="1345"/>
      <c r="D4" s="1345"/>
      <c r="E4" s="1345"/>
      <c r="F4" s="105"/>
      <c r="H4" s="701"/>
    </row>
    <row r="5" spans="1:8">
      <c r="A5" s="105"/>
      <c r="B5" s="1332" t="s">
        <v>3</v>
      </c>
      <c r="C5" s="1343"/>
      <c r="D5" s="1343"/>
      <c r="E5" s="1343"/>
      <c r="F5" s="105"/>
    </row>
    <row r="6" spans="1:8">
      <c r="A6" s="105"/>
      <c r="B6" s="1115"/>
      <c r="C6" s="62"/>
      <c r="D6" s="62"/>
      <c r="E6" s="62"/>
      <c r="F6" s="105"/>
    </row>
    <row r="7" spans="1:8">
      <c r="A7" s="105" t="s">
        <v>4</v>
      </c>
      <c r="B7" s="62"/>
      <c r="C7" s="68"/>
      <c r="D7" s="68"/>
      <c r="E7" s="76"/>
      <c r="F7" s="105" t="s">
        <v>4</v>
      </c>
    </row>
    <row r="8" spans="1:8">
      <c r="A8" s="105" t="s">
        <v>5</v>
      </c>
      <c r="B8" s="62" t="s">
        <v>184</v>
      </c>
      <c r="C8" s="1101" t="s">
        <v>7</v>
      </c>
      <c r="D8" s="68"/>
      <c r="E8" s="1102" t="s">
        <v>8</v>
      </c>
      <c r="F8" s="105" t="s">
        <v>5</v>
      </c>
    </row>
    <row r="9" spans="1:8">
      <c r="A9" s="105"/>
      <c r="B9" s="20" t="s">
        <v>789</v>
      </c>
      <c r="C9" s="71"/>
      <c r="D9" s="68"/>
      <c r="E9" s="76"/>
      <c r="F9" s="105"/>
    </row>
    <row r="10" spans="1:8">
      <c r="A10" s="105"/>
      <c r="B10" s="70"/>
      <c r="C10" s="71"/>
      <c r="D10" s="68"/>
      <c r="E10" s="76"/>
      <c r="F10" s="105"/>
    </row>
    <row r="11" spans="1:8">
      <c r="A11" s="105">
        <v>1</v>
      </c>
      <c r="B11" s="20" t="s">
        <v>790</v>
      </c>
      <c r="C11" s="71"/>
      <c r="D11" s="71"/>
      <c r="E11" s="76"/>
      <c r="F11" s="105">
        <f>A11</f>
        <v>1</v>
      </c>
    </row>
    <row r="12" spans="1:8">
      <c r="A12" s="105">
        <f>A11+1</f>
        <v>2</v>
      </c>
      <c r="B12" s="17" t="s">
        <v>791</v>
      </c>
      <c r="C12" s="544">
        <f>C75</f>
        <v>6107070.4069154169</v>
      </c>
      <c r="D12" s="53"/>
      <c r="E12" s="69" t="str">
        <f>"Page 2; Line "&amp;A75</f>
        <v>Page 2; Line 16</v>
      </c>
      <c r="F12" s="105">
        <f>F11+1</f>
        <v>2</v>
      </c>
    </row>
    <row r="13" spans="1:8">
      <c r="A13" s="105">
        <f t="shared" ref="A13:A48" si="0">A12+1</f>
        <v>3</v>
      </c>
      <c r="B13" s="17" t="s">
        <v>198</v>
      </c>
      <c r="C13" s="299">
        <f>C76</f>
        <v>4873.425155865225</v>
      </c>
      <c r="D13" s="464"/>
      <c r="E13" s="69" t="str">
        <f>"Page 2; Line "&amp;A76</f>
        <v>Page 2; Line 17</v>
      </c>
      <c r="F13" s="105">
        <f t="shared" ref="F13:F48" si="1">F12+1</f>
        <v>3</v>
      </c>
    </row>
    <row r="14" spans="1:8">
      <c r="A14" s="105">
        <f t="shared" si="0"/>
        <v>4</v>
      </c>
      <c r="B14" s="17" t="s">
        <v>199</v>
      </c>
      <c r="C14" s="299">
        <f>C77</f>
        <v>35976.396491120919</v>
      </c>
      <c r="D14" s="464"/>
      <c r="E14" s="69" t="str">
        <f>"Page 2; Line "&amp;A77</f>
        <v>Page 2; Line 18</v>
      </c>
      <c r="F14" s="105">
        <f t="shared" si="1"/>
        <v>4</v>
      </c>
    </row>
    <row r="15" spans="1:8">
      <c r="A15" s="105">
        <f t="shared" si="0"/>
        <v>5</v>
      </c>
      <c r="B15" s="17" t="s">
        <v>792</v>
      </c>
      <c r="C15" s="1103">
        <f>C78</f>
        <v>104649.86061846049</v>
      </c>
      <c r="D15" s="464"/>
      <c r="E15" s="69" t="str">
        <f>"Page 2; Line "&amp;A78</f>
        <v>Page 2; Line 19</v>
      </c>
      <c r="F15" s="105">
        <f t="shared" si="1"/>
        <v>5</v>
      </c>
    </row>
    <row r="16" spans="1:8">
      <c r="A16" s="105">
        <f t="shared" si="0"/>
        <v>6</v>
      </c>
      <c r="B16" s="17" t="s">
        <v>793</v>
      </c>
      <c r="C16" s="1141">
        <f>SUM(C12:C15)</f>
        <v>6252570.0891808635</v>
      </c>
      <c r="D16" s="75"/>
      <c r="E16" s="69" t="str">
        <f>"Sum Lines "&amp;A12&amp;" thru "&amp;A15</f>
        <v>Sum Lines 2 thru 5</v>
      </c>
      <c r="F16" s="105">
        <f t="shared" si="1"/>
        <v>6</v>
      </c>
    </row>
    <row r="17" spans="1:6">
      <c r="A17" s="105">
        <f t="shared" si="0"/>
        <v>7</v>
      </c>
      <c r="B17" s="16"/>
      <c r="C17" s="554"/>
      <c r="D17" s="72"/>
      <c r="E17" s="76"/>
      <c r="F17" s="105">
        <f t="shared" si="1"/>
        <v>7</v>
      </c>
    </row>
    <row r="18" spans="1:6">
      <c r="A18" s="105">
        <f t="shared" si="0"/>
        <v>8</v>
      </c>
      <c r="B18" s="20" t="s">
        <v>794</v>
      </c>
      <c r="C18" s="554"/>
      <c r="D18" s="72"/>
      <c r="E18" s="76"/>
      <c r="F18" s="105">
        <f t="shared" si="1"/>
        <v>8</v>
      </c>
    </row>
    <row r="19" spans="1:6">
      <c r="A19" s="105">
        <f t="shared" si="0"/>
        <v>9</v>
      </c>
      <c r="B19" s="17" t="s">
        <v>795</v>
      </c>
      <c r="C19" s="555">
        <f>'Stmt AG'!E11</f>
        <v>0</v>
      </c>
      <c r="D19" s="68"/>
      <c r="E19" s="69" t="str">
        <f>"Statement AG; Line "&amp;'Stmt AG'!A11</f>
        <v>Statement AG; Line 1</v>
      </c>
      <c r="F19" s="105">
        <f t="shared" si="1"/>
        <v>9</v>
      </c>
    </row>
    <row r="20" spans="1:6">
      <c r="A20" s="105">
        <f t="shared" si="0"/>
        <v>10</v>
      </c>
      <c r="B20" s="17" t="s">
        <v>796</v>
      </c>
      <c r="C20" s="731">
        <f>'Stmt Misc.'!E12</f>
        <v>0</v>
      </c>
      <c r="D20" s="68"/>
      <c r="E20" s="69" t="str">
        <f>"Statement Misc.; Line "&amp;'Stmt Misc.'!A12</f>
        <v>Statement Misc.; Line 3</v>
      </c>
      <c r="F20" s="105">
        <f t="shared" si="1"/>
        <v>10</v>
      </c>
    </row>
    <row r="21" spans="1:6">
      <c r="A21" s="105">
        <f t="shared" si="0"/>
        <v>11</v>
      </c>
      <c r="B21" s="17" t="s">
        <v>797</v>
      </c>
      <c r="C21" s="1142">
        <f>C19+C20</f>
        <v>0</v>
      </c>
      <c r="D21" s="474"/>
      <c r="E21" s="69" t="str">
        <f>"Line "&amp;A19&amp;" + Line "&amp;A20</f>
        <v>Line 9 + Line 10</v>
      </c>
      <c r="F21" s="105">
        <f t="shared" si="1"/>
        <v>11</v>
      </c>
    </row>
    <row r="22" spans="1:6">
      <c r="A22" s="105">
        <f t="shared" si="0"/>
        <v>12</v>
      </c>
      <c r="B22" s="17"/>
      <c r="C22" s="556"/>
      <c r="D22" s="67"/>
      <c r="E22" s="76"/>
      <c r="F22" s="105">
        <f t="shared" si="1"/>
        <v>12</v>
      </c>
    </row>
    <row r="23" spans="1:6">
      <c r="A23" s="105">
        <f t="shared" si="0"/>
        <v>13</v>
      </c>
      <c r="B23" s="20" t="s">
        <v>798</v>
      </c>
      <c r="C23" s="554"/>
      <c r="D23" s="72"/>
      <c r="E23" s="76"/>
      <c r="F23" s="105">
        <f t="shared" si="1"/>
        <v>13</v>
      </c>
    </row>
    <row r="24" spans="1:6">
      <c r="A24" s="105">
        <f t="shared" si="0"/>
        <v>14</v>
      </c>
      <c r="B24" s="16" t="s">
        <v>799</v>
      </c>
      <c r="C24" s="557">
        <f>'Stmt AF'!I17</f>
        <v>-1131455.0436479608</v>
      </c>
      <c r="D24" s="68"/>
      <c r="E24" s="69" t="str">
        <f>"Statement AF; Line "&amp;'Stmt AF'!A17</f>
        <v>Statement AF; Line 7</v>
      </c>
      <c r="F24" s="105">
        <f t="shared" si="1"/>
        <v>14</v>
      </c>
    </row>
    <row r="25" spans="1:6">
      <c r="A25" s="105">
        <f t="shared" si="0"/>
        <v>15</v>
      </c>
      <c r="B25" s="16" t="s">
        <v>800</v>
      </c>
      <c r="C25" s="558">
        <f>'Stmt AF'!I21</f>
        <v>0</v>
      </c>
      <c r="D25" s="68"/>
      <c r="E25" s="69" t="str">
        <f>"Statement AF; Line "&amp;'Stmt AF'!A21</f>
        <v>Statement AF; Line 11</v>
      </c>
      <c r="F25" s="105">
        <f t="shared" si="1"/>
        <v>15</v>
      </c>
    </row>
    <row r="26" spans="1:6">
      <c r="A26" s="105">
        <f t="shared" si="0"/>
        <v>16</v>
      </c>
      <c r="B26" s="17" t="s">
        <v>801</v>
      </c>
      <c r="C26" s="1141">
        <f>SUM(C24:C25)</f>
        <v>-1131455.0436479608</v>
      </c>
      <c r="D26" s="75"/>
      <c r="E26" s="69" t="str">
        <f>"Line "&amp;A24&amp;" + Line "&amp;A25</f>
        <v>Line 14 + Line 15</v>
      </c>
      <c r="F26" s="105">
        <f t="shared" si="1"/>
        <v>16</v>
      </c>
    </row>
    <row r="27" spans="1:6">
      <c r="A27" s="105">
        <f t="shared" si="0"/>
        <v>17</v>
      </c>
      <c r="B27" s="62"/>
      <c r="C27" s="559"/>
      <c r="D27" s="73"/>
      <c r="E27" s="76"/>
      <c r="F27" s="105">
        <f t="shared" si="1"/>
        <v>17</v>
      </c>
    </row>
    <row r="28" spans="1:6">
      <c r="A28" s="105">
        <f t="shared" si="0"/>
        <v>18</v>
      </c>
      <c r="B28" s="20" t="s">
        <v>802</v>
      </c>
      <c r="C28" s="559"/>
      <c r="D28" s="73"/>
      <c r="E28" s="76"/>
      <c r="F28" s="105">
        <f t="shared" si="1"/>
        <v>18</v>
      </c>
    </row>
    <row r="29" spans="1:6">
      <c r="A29" s="105">
        <f t="shared" si="0"/>
        <v>19</v>
      </c>
      <c r="B29" s="17" t="s">
        <v>803</v>
      </c>
      <c r="C29" s="544">
        <f>'Stmt AL'!G15</f>
        <v>50903.831549742623</v>
      </c>
      <c r="D29" s="68"/>
      <c r="E29" s="69" t="str">
        <f>"Statement AL; Line "&amp;'Stmt AL'!A15</f>
        <v>Statement AL; Line 5</v>
      </c>
      <c r="F29" s="105">
        <f t="shared" si="1"/>
        <v>19</v>
      </c>
    </row>
    <row r="30" spans="1:6">
      <c r="A30" s="105">
        <f t="shared" si="0"/>
        <v>20</v>
      </c>
      <c r="B30" s="17" t="s">
        <v>804</v>
      </c>
      <c r="C30" s="299">
        <f>'Stmt AL'!G19</f>
        <v>38075.068980302516</v>
      </c>
      <c r="D30" s="68"/>
      <c r="E30" s="69" t="str">
        <f>"Statement AL; Line "&amp;'Stmt AL'!A19</f>
        <v>Statement AL; Line 9</v>
      </c>
      <c r="F30" s="105">
        <f t="shared" si="1"/>
        <v>20</v>
      </c>
    </row>
    <row r="31" spans="1:6">
      <c r="A31" s="105">
        <f t="shared" si="0"/>
        <v>21</v>
      </c>
      <c r="B31" s="17" t="s">
        <v>805</v>
      </c>
      <c r="C31" s="1103">
        <f>'Stmt AL'!E29</f>
        <v>13311.526120437686</v>
      </c>
      <c r="D31" s="68"/>
      <c r="E31" s="69" t="str">
        <f>"Statement AL; Line "&amp;'Stmt AL'!A29</f>
        <v>Statement AL; Line 19</v>
      </c>
      <c r="F31" s="105">
        <f t="shared" si="1"/>
        <v>21</v>
      </c>
    </row>
    <row r="32" spans="1:6">
      <c r="A32" s="105">
        <f t="shared" si="0"/>
        <v>22</v>
      </c>
      <c r="B32" s="17" t="s">
        <v>806</v>
      </c>
      <c r="C32" s="1141">
        <f>SUM(C29:C31)</f>
        <v>102290.42665048283</v>
      </c>
      <c r="D32" s="75"/>
      <c r="E32" s="69" t="str">
        <f>"Sum Lines "&amp;A29&amp;" thru "&amp;A31</f>
        <v>Sum Lines 19 thru 21</v>
      </c>
      <c r="F32" s="105">
        <f t="shared" si="1"/>
        <v>22</v>
      </c>
    </row>
    <row r="33" spans="1:6">
      <c r="A33" s="105">
        <f t="shared" si="0"/>
        <v>23</v>
      </c>
      <c r="B33" s="57"/>
      <c r="C33" s="560"/>
      <c r="D33" s="74"/>
      <c r="E33" s="76"/>
      <c r="F33" s="105">
        <f t="shared" si="1"/>
        <v>23</v>
      </c>
    </row>
    <row r="34" spans="1:6">
      <c r="A34" s="105">
        <f t="shared" si="0"/>
        <v>24</v>
      </c>
      <c r="B34" s="17" t="s">
        <v>807</v>
      </c>
      <c r="C34" s="1104">
        <f>'Stmt Misc.'!E14</f>
        <v>0</v>
      </c>
      <c r="D34" s="68"/>
      <c r="E34" s="69" t="str">
        <f>"Statement Misc.; Line "&amp;'Stmt Misc.'!A14</f>
        <v>Statement Misc.; Line 5</v>
      </c>
      <c r="F34" s="105">
        <f t="shared" si="1"/>
        <v>24</v>
      </c>
    </row>
    <row r="35" spans="1:6">
      <c r="A35" s="105">
        <f t="shared" si="0"/>
        <v>25</v>
      </c>
      <c r="B35" s="17"/>
      <c r="C35" s="560"/>
      <c r="D35" s="74"/>
      <c r="E35" s="76"/>
      <c r="F35" s="105">
        <f t="shared" si="1"/>
        <v>25</v>
      </c>
    </row>
    <row r="36" spans="1:6" ht="16.5" thickBot="1">
      <c r="A36" s="105">
        <f t="shared" si="0"/>
        <v>26</v>
      </c>
      <c r="B36" s="17" t="s">
        <v>808</v>
      </c>
      <c r="C36" s="1024">
        <f>C16+C21+C26+C32+C34</f>
        <v>5223405.4721833859</v>
      </c>
      <c r="D36" s="75"/>
      <c r="E36" s="69" t="str">
        <f>"Sum Lines "&amp;A16&amp;", "&amp;A21&amp;", "&amp;A26&amp;", "&amp;A32&amp;", "&amp;A34</f>
        <v>Sum Lines 6, 11, 16, 22, 24</v>
      </c>
      <c r="F36" s="105">
        <f t="shared" si="1"/>
        <v>26</v>
      </c>
    </row>
    <row r="37" spans="1:6" ht="16.5" thickTop="1">
      <c r="A37" s="105">
        <f t="shared" si="0"/>
        <v>27</v>
      </c>
      <c r="B37" s="57"/>
      <c r="C37" s="561"/>
      <c r="D37" s="75"/>
      <c r="E37" s="76"/>
      <c r="F37" s="105">
        <f t="shared" si="1"/>
        <v>27</v>
      </c>
    </row>
    <row r="38" spans="1:6">
      <c r="A38" s="105">
        <f t="shared" si="0"/>
        <v>28</v>
      </c>
      <c r="B38" s="20" t="s">
        <v>809</v>
      </c>
      <c r="C38" s="561"/>
      <c r="D38" s="75"/>
      <c r="E38" s="76"/>
      <c r="F38" s="105">
        <f t="shared" si="1"/>
        <v>28</v>
      </c>
    </row>
    <row r="39" spans="1:6">
      <c r="A39" s="105">
        <f t="shared" si="0"/>
        <v>29</v>
      </c>
      <c r="B39" s="17" t="s">
        <v>810</v>
      </c>
      <c r="C39" s="752">
        <v>0</v>
      </c>
      <c r="D39" s="751"/>
      <c r="E39" s="69" t="s">
        <v>304</v>
      </c>
      <c r="F39" s="105">
        <f t="shared" si="1"/>
        <v>29</v>
      </c>
    </row>
    <row r="40" spans="1:6">
      <c r="A40" s="105">
        <f t="shared" si="0"/>
        <v>30</v>
      </c>
      <c r="B40" s="17" t="s">
        <v>811</v>
      </c>
      <c r="C40" s="768">
        <v>0</v>
      </c>
      <c r="D40" s="68"/>
      <c r="E40" s="69" t="s">
        <v>304</v>
      </c>
      <c r="F40" s="105">
        <f t="shared" si="1"/>
        <v>30</v>
      </c>
    </row>
    <row r="41" spans="1:6">
      <c r="A41" s="105">
        <f t="shared" si="0"/>
        <v>31</v>
      </c>
      <c r="B41" s="16" t="s">
        <v>812</v>
      </c>
      <c r="C41" s="1143">
        <f>C39+C40</f>
        <v>0</v>
      </c>
      <c r="D41" s="75"/>
      <c r="E41" s="69" t="str">
        <f>"Line "&amp;A39&amp;" + Line "&amp;A40</f>
        <v>Line 29 + Line 30</v>
      </c>
      <c r="F41" s="105">
        <f t="shared" si="1"/>
        <v>31</v>
      </c>
    </row>
    <row r="42" spans="1:6">
      <c r="A42" s="105">
        <f t="shared" si="0"/>
        <v>32</v>
      </c>
      <c r="B42" s="57"/>
      <c r="C42" s="561"/>
      <c r="D42" s="75"/>
      <c r="E42" s="76"/>
      <c r="F42" s="105">
        <f t="shared" si="1"/>
        <v>32</v>
      </c>
    </row>
    <row r="43" spans="1:6">
      <c r="A43" s="105">
        <f t="shared" si="0"/>
        <v>33</v>
      </c>
      <c r="B43" s="20" t="s">
        <v>813</v>
      </c>
      <c r="C43" s="561"/>
      <c r="D43" s="75"/>
      <c r="E43" s="76"/>
      <c r="F43" s="105">
        <f t="shared" si="1"/>
        <v>33</v>
      </c>
    </row>
    <row r="44" spans="1:6">
      <c r="A44" s="105">
        <f t="shared" si="0"/>
        <v>34</v>
      </c>
      <c r="B44" s="17" t="s">
        <v>814</v>
      </c>
      <c r="C44" s="752">
        <v>0</v>
      </c>
      <c r="D44" s="68"/>
      <c r="E44" s="69" t="s">
        <v>304</v>
      </c>
      <c r="F44" s="105">
        <f t="shared" si="1"/>
        <v>34</v>
      </c>
    </row>
    <row r="45" spans="1:6">
      <c r="A45" s="105">
        <f t="shared" si="0"/>
        <v>35</v>
      </c>
      <c r="B45" s="16" t="s">
        <v>815</v>
      </c>
      <c r="C45" s="1105">
        <v>0</v>
      </c>
      <c r="D45" s="68"/>
      <c r="E45" s="69" t="s">
        <v>304</v>
      </c>
      <c r="F45" s="105">
        <f t="shared" si="1"/>
        <v>35</v>
      </c>
    </row>
    <row r="46" spans="1:6">
      <c r="A46" s="105">
        <f t="shared" si="0"/>
        <v>36</v>
      </c>
      <c r="B46" s="16" t="s">
        <v>816</v>
      </c>
      <c r="C46" s="1143">
        <f>C44+C45</f>
        <v>0</v>
      </c>
      <c r="D46" s="75"/>
      <c r="E46" s="69" t="str">
        <f>"Line "&amp;A44&amp;" + Line "&amp;A45</f>
        <v>Line 34 + Line 35</v>
      </c>
      <c r="F46" s="105">
        <f t="shared" si="1"/>
        <v>36</v>
      </c>
    </row>
    <row r="47" spans="1:6">
      <c r="A47" s="105">
        <f t="shared" si="0"/>
        <v>37</v>
      </c>
      <c r="B47" s="57"/>
      <c r="C47" s="561"/>
      <c r="D47" s="75"/>
      <c r="E47" s="76"/>
      <c r="F47" s="105">
        <f t="shared" si="1"/>
        <v>37</v>
      </c>
    </row>
    <row r="48" spans="1:6" ht="16.5" thickBot="1">
      <c r="A48" s="105">
        <f t="shared" si="0"/>
        <v>38</v>
      </c>
      <c r="B48" s="20" t="s">
        <v>817</v>
      </c>
      <c r="C48" s="1025">
        <v>0</v>
      </c>
      <c r="D48" s="68"/>
      <c r="E48" s="69" t="s">
        <v>304</v>
      </c>
      <c r="F48" s="105">
        <f t="shared" si="1"/>
        <v>38</v>
      </c>
    </row>
    <row r="49" spans="1:8" ht="16.5" thickTop="1">
      <c r="A49" s="105"/>
      <c r="B49" s="57"/>
      <c r="C49" s="561"/>
      <c r="D49" s="75"/>
      <c r="E49" s="76"/>
      <c r="F49" s="105"/>
    </row>
    <row r="50" spans="1:8">
      <c r="A50" s="105"/>
      <c r="B50" s="76"/>
      <c r="C50" s="62"/>
      <c r="D50" s="62"/>
      <c r="E50" s="62"/>
      <c r="F50" s="105"/>
    </row>
    <row r="51" spans="1:8">
      <c r="A51" s="105"/>
      <c r="B51" s="1304" t="str">
        <f>B2</f>
        <v>SAN DIEGO GAS &amp; ELECTRIC COMPANY</v>
      </c>
      <c r="C51" s="1343"/>
      <c r="D51" s="1343"/>
      <c r="E51" s="1343"/>
      <c r="F51" s="105"/>
    </row>
    <row r="52" spans="1:8">
      <c r="A52" s="105"/>
      <c r="B52" s="1304" t="str">
        <f>B3</f>
        <v xml:space="preserve">Derivation of End Use Transmission Rate Base </v>
      </c>
      <c r="C52" s="1343"/>
      <c r="D52" s="1343"/>
      <c r="E52" s="1343"/>
      <c r="F52" s="105"/>
    </row>
    <row r="53" spans="1:8">
      <c r="A53" s="105"/>
      <c r="B53" s="1344" t="str">
        <f>B4</f>
        <v>Base Period &amp; True-Up Period 12 - Months Ending December 31, 2023</v>
      </c>
      <c r="C53" s="1345"/>
      <c r="D53" s="1345"/>
      <c r="E53" s="1345"/>
      <c r="F53" s="105"/>
    </row>
    <row r="54" spans="1:8">
      <c r="A54" s="105"/>
      <c r="B54" s="1332" t="s">
        <v>3</v>
      </c>
      <c r="C54" s="1343"/>
      <c r="D54" s="1343"/>
      <c r="E54" s="1343"/>
      <c r="F54" s="105"/>
    </row>
    <row r="55" spans="1:8">
      <c r="A55" s="105"/>
      <c r="B55" s="1115"/>
      <c r="C55" s="62"/>
      <c r="D55" s="62"/>
      <c r="E55" s="62"/>
      <c r="F55" s="105"/>
    </row>
    <row r="56" spans="1:8">
      <c r="A56" s="105" t="s">
        <v>4</v>
      </c>
      <c r="B56" s="1115"/>
      <c r="C56" s="62"/>
      <c r="D56" s="62"/>
      <c r="E56" s="62"/>
      <c r="F56" s="105"/>
    </row>
    <row r="57" spans="1:8">
      <c r="A57" s="105" t="s">
        <v>5</v>
      </c>
      <c r="B57" s="1115"/>
      <c r="C57" s="62"/>
      <c r="D57" s="62"/>
      <c r="E57" s="62"/>
      <c r="F57" s="105"/>
    </row>
    <row r="58" spans="1:8">
      <c r="A58" s="105"/>
      <c r="B58" s="20" t="s">
        <v>818</v>
      </c>
      <c r="C58" s="62"/>
      <c r="D58" s="62"/>
      <c r="E58" s="62"/>
      <c r="F58" s="105"/>
    </row>
    <row r="59" spans="1:8">
      <c r="A59" s="105"/>
      <c r="B59" s="70"/>
      <c r="C59" s="68"/>
      <c r="D59" s="68"/>
      <c r="E59" s="76"/>
      <c r="F59" s="105"/>
    </row>
    <row r="60" spans="1:8">
      <c r="A60" s="105">
        <v>1</v>
      </c>
      <c r="B60" s="20" t="s">
        <v>819</v>
      </c>
      <c r="C60" s="68"/>
      <c r="D60" s="68"/>
      <c r="E60" s="76"/>
      <c r="F60" s="105">
        <f t="shared" ref="F60:F84" si="2">A60</f>
        <v>1</v>
      </c>
    </row>
    <row r="61" spans="1:8">
      <c r="A61" s="105">
        <v>2</v>
      </c>
      <c r="B61" s="17" t="s">
        <v>791</v>
      </c>
      <c r="C61" s="562">
        <f>'Stmt AD'!I21</f>
        <v>8075251.3968355898</v>
      </c>
      <c r="D61" s="68"/>
      <c r="E61" s="69" t="str">
        <f>"Statement AD; Line "&amp;'Stmt AD'!A21</f>
        <v>Statement AD; Line 11</v>
      </c>
      <c r="F61" s="105">
        <f t="shared" si="2"/>
        <v>2</v>
      </c>
      <c r="G61" s="91"/>
      <c r="H61" s="92"/>
    </row>
    <row r="62" spans="1:8">
      <c r="A62" s="105">
        <v>3</v>
      </c>
      <c r="B62" s="17" t="s">
        <v>820</v>
      </c>
      <c r="C62" s="563">
        <f>'Stmt AD'!I37</f>
        <v>12679.204569313912</v>
      </c>
      <c r="D62" s="68"/>
      <c r="E62" s="69" t="str">
        <f>"Statement AD; Line "&amp;'Stmt AD'!A37</f>
        <v>Statement AD; Line 27</v>
      </c>
      <c r="F62" s="105">
        <f t="shared" si="2"/>
        <v>3</v>
      </c>
      <c r="G62" s="91"/>
      <c r="H62" s="92"/>
    </row>
    <row r="63" spans="1:8">
      <c r="A63" s="105">
        <v>4</v>
      </c>
      <c r="B63" s="17" t="s">
        <v>199</v>
      </c>
      <c r="C63" s="563">
        <f>'Stmt AD'!I39</f>
        <v>63198.444143907094</v>
      </c>
      <c r="D63" s="68"/>
      <c r="E63" s="69" t="str">
        <f>"Statement AD; Line "&amp;'Stmt AD'!A39</f>
        <v>Statement AD; Line 29</v>
      </c>
      <c r="F63" s="105">
        <f t="shared" si="2"/>
        <v>4</v>
      </c>
      <c r="G63" s="91"/>
      <c r="H63" s="93"/>
    </row>
    <row r="64" spans="1:8">
      <c r="A64" s="105">
        <v>5</v>
      </c>
      <c r="B64" s="17" t="s">
        <v>792</v>
      </c>
      <c r="C64" s="1106">
        <f>'Stmt AD'!I41</f>
        <v>179357.69397772028</v>
      </c>
      <c r="D64" s="68"/>
      <c r="E64" s="69" t="str">
        <f>"Statement AD; Line "&amp;'Stmt AD'!A41</f>
        <v>Statement AD; Line 31</v>
      </c>
      <c r="F64" s="105">
        <f t="shared" si="2"/>
        <v>5</v>
      </c>
      <c r="G64" s="92"/>
      <c r="H64" s="92"/>
    </row>
    <row r="65" spans="1:8">
      <c r="A65" s="105">
        <v>6</v>
      </c>
      <c r="B65" s="17" t="s">
        <v>821</v>
      </c>
      <c r="C65" s="1141">
        <f>SUM(C61:C64)</f>
        <v>8330486.7395265307</v>
      </c>
      <c r="D65" s="75"/>
      <c r="E65" s="69" t="str">
        <f>"Sum Lines "&amp;A61&amp;" thru "&amp;A64</f>
        <v>Sum Lines 2 thru 5</v>
      </c>
      <c r="F65" s="105">
        <f t="shared" si="2"/>
        <v>6</v>
      </c>
      <c r="G65" s="91"/>
      <c r="H65" s="92"/>
    </row>
    <row r="66" spans="1:8">
      <c r="A66" s="105">
        <v>7</v>
      </c>
      <c r="B66" s="16"/>
      <c r="C66" s="564"/>
      <c r="D66" s="68"/>
      <c r="E66" s="76"/>
      <c r="F66" s="105">
        <f t="shared" si="2"/>
        <v>7</v>
      </c>
      <c r="G66" s="92"/>
      <c r="H66" s="92"/>
    </row>
    <row r="67" spans="1:8">
      <c r="A67" s="105">
        <v>8</v>
      </c>
      <c r="B67" s="19" t="s">
        <v>822</v>
      </c>
      <c r="C67" s="564"/>
      <c r="D67" s="68"/>
      <c r="E67" s="76"/>
      <c r="F67" s="105">
        <f t="shared" si="2"/>
        <v>8</v>
      </c>
      <c r="G67" s="92"/>
      <c r="H67" s="92"/>
    </row>
    <row r="68" spans="1:8">
      <c r="A68" s="105">
        <v>9</v>
      </c>
      <c r="B68" s="16" t="s">
        <v>823</v>
      </c>
      <c r="C68" s="562">
        <f>'Stmt AE'!I11</f>
        <v>1968180.9899201724</v>
      </c>
      <c r="D68" s="68"/>
      <c r="E68" s="69" t="str">
        <f>"Statement AE; Line "&amp;'Stmt AE'!A11</f>
        <v>Statement AE; Line 1</v>
      </c>
      <c r="F68" s="105">
        <f t="shared" si="2"/>
        <v>9</v>
      </c>
      <c r="G68" s="92"/>
      <c r="H68" s="92"/>
    </row>
    <row r="69" spans="1:8">
      <c r="A69" s="105">
        <v>10</v>
      </c>
      <c r="B69" s="16" t="s">
        <v>299</v>
      </c>
      <c r="C69" s="563">
        <f>'Stmt AE'!I21</f>
        <v>7805.7794134486867</v>
      </c>
      <c r="D69" s="68"/>
      <c r="E69" s="69" t="str">
        <f>"Statement AE; Line "&amp;'Stmt AE'!A21</f>
        <v>Statement AE; Line 11</v>
      </c>
      <c r="F69" s="105">
        <f t="shared" si="2"/>
        <v>10</v>
      </c>
      <c r="G69" s="92"/>
      <c r="H69" s="92"/>
    </row>
    <row r="70" spans="1:8">
      <c r="A70" s="105">
        <v>11</v>
      </c>
      <c r="B70" s="16" t="s">
        <v>824</v>
      </c>
      <c r="C70" s="563">
        <f>'Stmt AE'!I23</f>
        <v>27222.047652786172</v>
      </c>
      <c r="D70" s="68"/>
      <c r="E70" s="69" t="str">
        <f>"Statement AE; Line "&amp;'Stmt AE'!A23</f>
        <v>Statement AE; Line 13</v>
      </c>
      <c r="F70" s="105">
        <f t="shared" si="2"/>
        <v>11</v>
      </c>
      <c r="G70" s="92"/>
      <c r="H70" s="92"/>
    </row>
    <row r="71" spans="1:8">
      <c r="A71" s="105">
        <v>12</v>
      </c>
      <c r="B71" s="16" t="s">
        <v>825</v>
      </c>
      <c r="C71" s="1106">
        <f>'Stmt AE'!I25</f>
        <v>74707.833359259792</v>
      </c>
      <c r="D71" s="68"/>
      <c r="E71" s="69" t="str">
        <f>"Statement AE; Line "&amp;'Stmt AE'!A25</f>
        <v>Statement AE; Line 15</v>
      </c>
      <c r="F71" s="105">
        <f t="shared" si="2"/>
        <v>12</v>
      </c>
      <c r="G71" s="92"/>
      <c r="H71" s="92"/>
    </row>
    <row r="72" spans="1:8">
      <c r="A72" s="105">
        <v>13</v>
      </c>
      <c r="B72" s="476" t="s">
        <v>302</v>
      </c>
      <c r="C72" s="1141">
        <f>SUM(C68:C71)</f>
        <v>2077916.650345667</v>
      </c>
      <c r="D72" s="75"/>
      <c r="E72" s="69" t="str">
        <f>"Sum Lines "&amp;A68&amp;" thru "&amp;A71</f>
        <v>Sum Lines 9 thru 12</v>
      </c>
      <c r="F72" s="105">
        <f t="shared" si="2"/>
        <v>13</v>
      </c>
      <c r="G72" s="92"/>
      <c r="H72" s="92"/>
    </row>
    <row r="73" spans="1:8">
      <c r="A73" s="105">
        <v>14</v>
      </c>
      <c r="B73" s="476"/>
      <c r="C73" s="559"/>
      <c r="D73" s="73"/>
      <c r="E73" s="76"/>
      <c r="F73" s="105">
        <f t="shared" si="2"/>
        <v>14</v>
      </c>
      <c r="G73" s="92"/>
      <c r="H73" s="92"/>
    </row>
    <row r="74" spans="1:8">
      <c r="A74" s="105">
        <v>15</v>
      </c>
      <c r="B74" s="20" t="s">
        <v>790</v>
      </c>
      <c r="C74" s="559"/>
      <c r="D74" s="73"/>
      <c r="E74" s="76"/>
      <c r="F74" s="105">
        <f t="shared" si="2"/>
        <v>15</v>
      </c>
      <c r="G74" s="92"/>
      <c r="H74" s="92"/>
    </row>
    <row r="75" spans="1:8">
      <c r="A75" s="105">
        <v>16</v>
      </c>
      <c r="B75" s="17" t="s">
        <v>791</v>
      </c>
      <c r="C75" s="565">
        <f>C61-C68</f>
        <v>6107070.4069154169</v>
      </c>
      <c r="D75" s="77"/>
      <c r="E75" s="69" t="str">
        <f>"Line "&amp;A61&amp;" Minus Line "&amp;A68</f>
        <v>Line 2 Minus Line 9</v>
      </c>
      <c r="F75" s="105">
        <f t="shared" si="2"/>
        <v>16</v>
      </c>
      <c r="G75" s="92"/>
      <c r="H75" s="92"/>
    </row>
    <row r="76" spans="1:8">
      <c r="A76" s="105">
        <v>17</v>
      </c>
      <c r="B76" s="17" t="s">
        <v>198</v>
      </c>
      <c r="C76" s="566">
        <f>C62-C69</f>
        <v>4873.425155865225</v>
      </c>
      <c r="D76" s="78"/>
      <c r="E76" s="69" t="str">
        <f>"Line "&amp;A62&amp;" Minus Line "&amp;A69</f>
        <v>Line 3 Minus Line 10</v>
      </c>
      <c r="F76" s="105">
        <f t="shared" si="2"/>
        <v>17</v>
      </c>
      <c r="G76" s="92"/>
      <c r="H76" s="92"/>
    </row>
    <row r="77" spans="1:8">
      <c r="A77" s="105">
        <v>18</v>
      </c>
      <c r="B77" s="17" t="s">
        <v>199</v>
      </c>
      <c r="C77" s="566">
        <f>C63-C70</f>
        <v>35976.396491120919</v>
      </c>
      <c r="D77" s="78"/>
      <c r="E77" s="69" t="str">
        <f>"Line "&amp;A63&amp;" Minus Line "&amp;A70</f>
        <v>Line 4 Minus Line 11</v>
      </c>
      <c r="F77" s="105">
        <f t="shared" si="2"/>
        <v>18</v>
      </c>
    </row>
    <row r="78" spans="1:8">
      <c r="A78" s="105">
        <v>19</v>
      </c>
      <c r="B78" s="17" t="s">
        <v>792</v>
      </c>
      <c r="C78" s="1107">
        <f>C64-C71</f>
        <v>104649.86061846049</v>
      </c>
      <c r="D78" s="475"/>
      <c r="E78" s="69" t="str">
        <f>"Line "&amp;A64&amp;" Minus Line "&amp;A71</f>
        <v>Line 5 Minus Line 12</v>
      </c>
      <c r="F78" s="105">
        <f t="shared" si="2"/>
        <v>19</v>
      </c>
    </row>
    <row r="79" spans="1:8" ht="16.5" thickBot="1">
      <c r="A79" s="105">
        <v>20</v>
      </c>
      <c r="B79" s="16" t="s">
        <v>793</v>
      </c>
      <c r="C79" s="1108">
        <f>SUM(C75:C78)</f>
        <v>6252570.0891808635</v>
      </c>
      <c r="D79" s="75"/>
      <c r="E79" s="69" t="str">
        <f>"Sum Lines "&amp;A75&amp;" thru "&amp;A78</f>
        <v>Sum Lines 16 thru 19</v>
      </c>
      <c r="F79" s="105">
        <f t="shared" si="2"/>
        <v>20</v>
      </c>
    </row>
    <row r="80" spans="1:8" ht="16.5" thickTop="1">
      <c r="A80" s="105">
        <v>21</v>
      </c>
      <c r="B80" s="57"/>
      <c r="C80" s="75"/>
      <c r="D80" s="75"/>
      <c r="E80" s="76"/>
      <c r="F80" s="105">
        <f t="shared" si="2"/>
        <v>21</v>
      </c>
    </row>
    <row r="81" spans="1:6">
      <c r="A81" s="105">
        <v>22</v>
      </c>
      <c r="B81" s="20" t="s">
        <v>826</v>
      </c>
      <c r="C81" s="75"/>
      <c r="D81" s="75"/>
      <c r="E81" s="76"/>
      <c r="F81" s="105">
        <f t="shared" si="2"/>
        <v>22</v>
      </c>
    </row>
    <row r="82" spans="1:6">
      <c r="A82" s="105">
        <v>23</v>
      </c>
      <c r="B82" s="17" t="s">
        <v>827</v>
      </c>
      <c r="C82" s="752">
        <v>0</v>
      </c>
      <c r="D82" s="75"/>
      <c r="E82" s="69" t="s">
        <v>304</v>
      </c>
      <c r="F82" s="105">
        <f t="shared" si="2"/>
        <v>23</v>
      </c>
    </row>
    <row r="83" spans="1:6">
      <c r="A83" s="105">
        <v>24</v>
      </c>
      <c r="B83" s="16" t="s">
        <v>828</v>
      </c>
      <c r="C83" s="1105">
        <v>0</v>
      </c>
      <c r="D83" s="75"/>
      <c r="E83" s="69" t="s">
        <v>304</v>
      </c>
      <c r="F83" s="105">
        <f t="shared" si="2"/>
        <v>24</v>
      </c>
    </row>
    <row r="84" spans="1:6" ht="16.5" thickBot="1">
      <c r="A84" s="105">
        <v>25</v>
      </c>
      <c r="B84" s="17" t="s">
        <v>829</v>
      </c>
      <c r="C84" s="1024">
        <f>C82-C83</f>
        <v>0</v>
      </c>
      <c r="D84" s="75"/>
      <c r="E84" s="69" t="str">
        <f>"Line "&amp;A82&amp;" Minus Line "&amp;A83</f>
        <v>Line 23 Minus Line 24</v>
      </c>
      <c r="F84" s="105">
        <f t="shared" si="2"/>
        <v>25</v>
      </c>
    </row>
    <row r="85" spans="1:6" ht="16.5" thickTop="1">
      <c r="A85" s="105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  <customProperties>
    <customPr name="_pios_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J20"/>
  <sheetViews>
    <sheetView zoomScale="80" zoomScaleNormal="80" zoomScaleSheetLayoutView="70" workbookViewId="0"/>
  </sheetViews>
  <sheetFormatPr defaultColWidth="8.85546875" defaultRowHeight="15.75"/>
  <cols>
    <col min="1" max="1" width="5.42578125" style="211" customWidth="1"/>
    <col min="2" max="2" width="50.85546875" style="191" customWidth="1"/>
    <col min="3" max="3" width="21.42578125" style="191" customWidth="1"/>
    <col min="4" max="4" width="1.5703125" style="191" customWidth="1"/>
    <col min="5" max="5" width="16.85546875" style="191" customWidth="1"/>
    <col min="6" max="6" width="1.5703125" style="191" customWidth="1"/>
    <col min="7" max="7" width="34.5703125" style="191" customWidth="1"/>
    <col min="8" max="8" width="5.42578125" style="191" customWidth="1"/>
    <col min="9" max="9" width="8.85546875" style="191"/>
    <col min="10" max="10" width="20.42578125" style="191" bestFit="1" customWidth="1"/>
    <col min="11" max="16384" width="8.85546875" style="191"/>
  </cols>
  <sheetData>
    <row r="1" spans="1:10">
      <c r="E1" s="326"/>
      <c r="F1" s="326"/>
      <c r="G1" s="211"/>
      <c r="H1" s="211"/>
    </row>
    <row r="2" spans="1:10">
      <c r="B2" s="1317" t="s">
        <v>0</v>
      </c>
      <c r="C2" s="1317"/>
      <c r="D2" s="1317"/>
      <c r="E2" s="1317"/>
      <c r="F2" s="1317"/>
      <c r="G2" s="1317"/>
      <c r="H2" s="211"/>
    </row>
    <row r="3" spans="1:10">
      <c r="B3" s="1317" t="s">
        <v>830</v>
      </c>
      <c r="C3" s="1317"/>
      <c r="D3" s="1317"/>
      <c r="E3" s="1346"/>
      <c r="F3" s="1346"/>
      <c r="G3" s="1346"/>
      <c r="H3" s="211"/>
    </row>
    <row r="4" spans="1:10">
      <c r="B4" s="1319" t="str">
        <f>'A. Sec.1 - Direct Maintenance'!B5</f>
        <v>Base Period &amp; True-Up Period 12 - Months Ending December 31, 2023</v>
      </c>
      <c r="C4" s="1319"/>
      <c r="D4" s="1319"/>
      <c r="E4" s="1319"/>
      <c r="F4" s="1319"/>
      <c r="G4" s="1319"/>
      <c r="H4" s="211"/>
      <c r="J4" s="1185"/>
    </row>
    <row r="5" spans="1:10">
      <c r="B5" s="1315" t="s">
        <v>3</v>
      </c>
      <c r="C5" s="1328"/>
      <c r="D5" s="1328"/>
      <c r="E5" s="1328"/>
      <c r="F5" s="1328"/>
      <c r="G5" s="1328"/>
      <c r="H5" s="211"/>
    </row>
    <row r="6" spans="1:10">
      <c r="B6" s="211"/>
      <c r="C6" s="211"/>
      <c r="D6" s="211"/>
      <c r="E6" s="211"/>
      <c r="F6" s="211"/>
      <c r="G6" s="211"/>
      <c r="H6" s="211"/>
    </row>
    <row r="7" spans="1:10">
      <c r="A7" s="211" t="s">
        <v>4</v>
      </c>
      <c r="B7" s="730"/>
      <c r="C7" s="211" t="s">
        <v>187</v>
      </c>
      <c r="D7" s="471"/>
      <c r="E7" s="471"/>
      <c r="F7" s="471"/>
      <c r="G7" s="211"/>
      <c r="H7" s="211" t="s">
        <v>4</v>
      </c>
    </row>
    <row r="8" spans="1:10">
      <c r="A8" s="211" t="s">
        <v>5</v>
      </c>
      <c r="B8" s="211"/>
      <c r="C8" s="848" t="s">
        <v>189</v>
      </c>
      <c r="D8" s="471"/>
      <c r="E8" s="848" t="s">
        <v>7</v>
      </c>
      <c r="F8" s="471"/>
      <c r="G8" s="848" t="s">
        <v>8</v>
      </c>
      <c r="H8" s="211" t="s">
        <v>5</v>
      </c>
    </row>
    <row r="9" spans="1:10">
      <c r="C9" s="211"/>
      <c r="D9" s="211"/>
      <c r="F9" s="471"/>
      <c r="H9" s="211"/>
      <c r="J9" s="342"/>
    </row>
    <row r="10" spans="1:10" ht="16.5" thickBot="1">
      <c r="A10" s="211">
        <v>1</v>
      </c>
      <c r="B10" s="349" t="s">
        <v>831</v>
      </c>
      <c r="C10" s="211"/>
      <c r="D10" s="211"/>
      <c r="E10" s="1025">
        <v>0</v>
      </c>
      <c r="F10" s="471"/>
      <c r="G10" s="211" t="s">
        <v>304</v>
      </c>
      <c r="H10" s="211">
        <f>A10</f>
        <v>1</v>
      </c>
    </row>
    <row r="11" spans="1:10" ht="16.5" thickTop="1">
      <c r="A11" s="211">
        <f t="shared" ref="A11:A16" si="0">A10+1</f>
        <v>2</v>
      </c>
      <c r="C11" s="211"/>
      <c r="D11" s="211"/>
      <c r="F11" s="471"/>
      <c r="H11" s="105">
        <f>H10+1</f>
        <v>2</v>
      </c>
    </row>
    <row r="12" spans="1:10" ht="19.5" thickBot="1">
      <c r="A12" s="211">
        <f t="shared" si="0"/>
        <v>3</v>
      </c>
      <c r="B12" s="349" t="s">
        <v>832</v>
      </c>
      <c r="E12" s="1026">
        <v>0</v>
      </c>
      <c r="F12" s="471"/>
      <c r="G12" s="211"/>
      <c r="H12" s="105">
        <f t="shared" ref="H12:H16" si="1">H11+1</f>
        <v>3</v>
      </c>
    </row>
    <row r="13" spans="1:10" ht="16.5" thickTop="1">
      <c r="A13" s="211">
        <f t="shared" si="0"/>
        <v>4</v>
      </c>
      <c r="F13" s="471"/>
      <c r="H13" s="105">
        <f t="shared" si="1"/>
        <v>4</v>
      </c>
    </row>
    <row r="14" spans="1:10" ht="19.5" thickBot="1">
      <c r="A14" s="211">
        <f t="shared" si="0"/>
        <v>5</v>
      </c>
      <c r="B14" s="349" t="s">
        <v>833</v>
      </c>
      <c r="E14" s="1026">
        <v>0</v>
      </c>
      <c r="F14" s="471"/>
      <c r="G14" s="211"/>
      <c r="H14" s="105">
        <f t="shared" si="1"/>
        <v>5</v>
      </c>
    </row>
    <row r="15" spans="1:10" ht="16.5" thickTop="1">
      <c r="A15" s="211">
        <f t="shared" si="0"/>
        <v>6</v>
      </c>
      <c r="B15" s="349"/>
      <c r="E15" s="753"/>
      <c r="F15" s="471"/>
      <c r="G15" s="211"/>
      <c r="H15" s="105">
        <f t="shared" si="1"/>
        <v>6</v>
      </c>
    </row>
    <row r="16" spans="1:10" ht="16.5" thickBot="1">
      <c r="A16" s="211">
        <f t="shared" si="0"/>
        <v>7</v>
      </c>
      <c r="B16" s="349" t="s">
        <v>814</v>
      </c>
      <c r="E16" s="1025">
        <v>0</v>
      </c>
      <c r="F16" s="471"/>
      <c r="G16" s="211" t="s">
        <v>304</v>
      </c>
      <c r="H16" s="105">
        <f t="shared" si="1"/>
        <v>7</v>
      </c>
    </row>
    <row r="17" spans="1:8" ht="16.5" thickTop="1">
      <c r="H17" s="211"/>
    </row>
    <row r="18" spans="1:8">
      <c r="H18" s="211"/>
    </row>
    <row r="19" spans="1:8" ht="18.75">
      <c r="A19" s="405">
        <v>1</v>
      </c>
      <c r="B19" s="191" t="s">
        <v>1023</v>
      </c>
      <c r="H19" s="211"/>
    </row>
    <row r="20" spans="1:8">
      <c r="B20" s="191" t="s">
        <v>975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3"/>
  <sheetViews>
    <sheetView topLeftCell="A7" zoomScale="80" zoomScaleNormal="80" workbookViewId="0">
      <selection activeCell="Q23" sqref="Q23"/>
    </sheetView>
  </sheetViews>
  <sheetFormatPr defaultColWidth="8.5703125" defaultRowHeight="15.75"/>
  <cols>
    <col min="1" max="1" width="5.140625" style="211" customWidth="1"/>
    <col min="2" max="2" width="69.140625" style="3" customWidth="1"/>
    <col min="3" max="3" width="14.85546875" style="3" customWidth="1"/>
    <col min="4" max="4" width="50.85546875" style="3" bestFit="1" customWidth="1"/>
    <col min="5" max="5" width="5.140625" style="211" customWidth="1"/>
    <col min="6" max="6" width="8.5703125" style="3"/>
    <col min="7" max="7" width="9" style="3" bestFit="1" customWidth="1"/>
    <col min="8" max="16384" width="8.5703125" style="3"/>
  </cols>
  <sheetData>
    <row r="1" spans="1:8">
      <c r="A1" s="479"/>
      <c r="B1" s="76"/>
      <c r="C1" s="76"/>
      <c r="D1" s="76"/>
      <c r="E1" s="479"/>
    </row>
    <row r="2" spans="1:8">
      <c r="A2" s="479"/>
      <c r="B2" s="1304" t="str">
        <f>'Summary of Cost Components'!B2:D2</f>
        <v>SAN DIEGO GAS &amp; ELECTRIC COMPANY</v>
      </c>
      <c r="C2" s="1304"/>
      <c r="D2" s="1304"/>
      <c r="E2" s="479"/>
    </row>
    <row r="3" spans="1:8">
      <c r="B3" s="1304" t="str">
        <f>'Summary of Cost Components'!B3:D3</f>
        <v>CITIZENS' SHARE OF THE BORDER EAST LINE</v>
      </c>
      <c r="C3" s="1304"/>
      <c r="D3" s="1304"/>
      <c r="E3" s="95"/>
    </row>
    <row r="4" spans="1:8">
      <c r="B4" s="1304" t="s">
        <v>153</v>
      </c>
      <c r="C4" s="1304"/>
      <c r="D4" s="1304"/>
      <c r="E4" s="95"/>
      <c r="G4" s="701"/>
    </row>
    <row r="5" spans="1:8">
      <c r="A5" s="479"/>
      <c r="B5" s="1303" t="str">
        <f>"Rate Effective Period January 1, "&amp;Automation!B3+1 &amp;" - December 31, "&amp;Automation!B3+1</f>
        <v>Rate Effective Period January 1, 2024 - December 31, 2024</v>
      </c>
      <c r="C5" s="1303"/>
      <c r="D5" s="1303"/>
      <c r="E5" s="479"/>
      <c r="G5" s="701"/>
      <c r="H5" s="701"/>
    </row>
    <row r="6" spans="1:8">
      <c r="B6" s="1305" t="s">
        <v>3</v>
      </c>
      <c r="C6" s="1304"/>
      <c r="D6" s="1304"/>
      <c r="E6" s="95"/>
      <c r="G6" s="701"/>
    </row>
    <row r="7" spans="1:8" ht="16.5" thickBot="1">
      <c r="A7" s="479"/>
      <c r="B7" s="76"/>
      <c r="C7" s="62"/>
      <c r="D7" s="62"/>
      <c r="E7" s="479"/>
    </row>
    <row r="8" spans="1:8">
      <c r="A8" s="480" t="s">
        <v>4</v>
      </c>
      <c r="B8" s="812"/>
      <c r="C8" s="813"/>
      <c r="D8" s="814"/>
      <c r="E8" s="481" t="s">
        <v>4</v>
      </c>
    </row>
    <row r="9" spans="1:8">
      <c r="A9" s="480" t="s">
        <v>5</v>
      </c>
      <c r="B9" s="1027" t="s">
        <v>6</v>
      </c>
      <c r="C9" s="1027" t="s">
        <v>7</v>
      </c>
      <c r="D9" s="1028" t="s">
        <v>8</v>
      </c>
      <c r="E9" s="481" t="s">
        <v>5</v>
      </c>
    </row>
    <row r="10" spans="1:8">
      <c r="A10" s="480"/>
      <c r="B10" s="815"/>
      <c r="C10" s="56"/>
      <c r="D10" s="928"/>
      <c r="E10" s="481"/>
    </row>
    <row r="11" spans="1:8">
      <c r="A11" s="480">
        <v>1</v>
      </c>
      <c r="B11" s="17" t="s">
        <v>9</v>
      </c>
      <c r="C11" s="739">
        <v>17.335895461388862</v>
      </c>
      <c r="D11" s="630" t="str">
        <f>"Cycle "&amp;Automation!B2+5&amp;"; Summary of Cost Components; Line 1"</f>
        <v>Cycle 12; Summary of Cost Components; Line 1</v>
      </c>
      <c r="E11" s="481">
        <f>A11</f>
        <v>1</v>
      </c>
      <c r="G11" s="1178"/>
    </row>
    <row r="12" spans="1:8">
      <c r="A12" s="480">
        <f>A11+1</f>
        <v>2</v>
      </c>
      <c r="B12" s="16"/>
      <c r="C12" s="717"/>
      <c r="D12" s="930"/>
      <c r="E12" s="481">
        <f>E11+1</f>
        <v>2</v>
      </c>
    </row>
    <row r="13" spans="1:8">
      <c r="A13" s="480">
        <f t="shared" ref="A13:A28" si="0">A12+1</f>
        <v>3</v>
      </c>
      <c r="B13" s="17" t="s">
        <v>10</v>
      </c>
      <c r="C13" s="569">
        <v>3081.3739624729433</v>
      </c>
      <c r="D13" s="929" t="str">
        <f>"Cycle "&amp;Automation!B2+5&amp;"; Summary of Cost Components; Line 3"</f>
        <v>Cycle 12; Summary of Cost Components; Line 3</v>
      </c>
      <c r="E13" s="481">
        <f t="shared" ref="E13:E28" si="1">E12+1</f>
        <v>3</v>
      </c>
      <c r="G13" s="1178"/>
    </row>
    <row r="14" spans="1:8">
      <c r="A14" s="480">
        <f t="shared" si="0"/>
        <v>4</v>
      </c>
      <c r="B14" s="16"/>
      <c r="C14" s="717"/>
      <c r="D14" s="931"/>
      <c r="E14" s="481">
        <f t="shared" si="1"/>
        <v>4</v>
      </c>
    </row>
    <row r="15" spans="1:8">
      <c r="A15" s="480">
        <f t="shared" si="0"/>
        <v>5</v>
      </c>
      <c r="B15" s="17" t="s">
        <v>11</v>
      </c>
      <c r="C15" s="1029">
        <v>728.17667218680617</v>
      </c>
      <c r="D15" s="567" t="str">
        <f>"Cycle "&amp;Automation!B2+5&amp;"; Summary of Cost Components; Line 5"</f>
        <v>Cycle 12; Summary of Cost Components; Line 5</v>
      </c>
      <c r="E15" s="481">
        <f t="shared" si="1"/>
        <v>5</v>
      </c>
      <c r="G15" s="1178"/>
    </row>
    <row r="16" spans="1:8">
      <c r="A16" s="480">
        <f t="shared" si="0"/>
        <v>6</v>
      </c>
      <c r="B16" s="57"/>
      <c r="C16" s="717"/>
      <c r="D16" s="932"/>
      <c r="E16" s="481">
        <f t="shared" si="1"/>
        <v>6</v>
      </c>
    </row>
    <row r="17" spans="1:12">
      <c r="A17" s="480">
        <f t="shared" si="0"/>
        <v>7</v>
      </c>
      <c r="B17" s="719" t="s">
        <v>12</v>
      </c>
      <c r="C17" s="717">
        <f>C11+C13+C15</f>
        <v>3826.8865301211381</v>
      </c>
      <c r="D17" s="85" t="str">
        <f>"Sum Lines "&amp;A11&amp;", "&amp;A13&amp;", "&amp;A15</f>
        <v>Sum Lines 1, 3, 5</v>
      </c>
      <c r="E17" s="481">
        <f t="shared" si="1"/>
        <v>7</v>
      </c>
      <c r="H17" s="701"/>
      <c r="L17" s="701"/>
    </row>
    <row r="18" spans="1:12">
      <c r="A18" s="480">
        <f t="shared" si="0"/>
        <v>8</v>
      </c>
      <c r="B18" s="57"/>
      <c r="C18" s="717"/>
      <c r="D18" s="723"/>
      <c r="E18" s="481">
        <f t="shared" si="1"/>
        <v>8</v>
      </c>
    </row>
    <row r="19" spans="1:12">
      <c r="A19" s="480">
        <f t="shared" si="0"/>
        <v>9</v>
      </c>
      <c r="B19" s="17" t="s">
        <v>13</v>
      </c>
      <c r="C19" s="569">
        <v>-18.497623661295503</v>
      </c>
      <c r="D19" s="567" t="str">
        <f>"Cycle "&amp;Automation!B2+5&amp;"; Summary of Cost Components; Line 9"</f>
        <v>Cycle 12; Summary of Cost Components; Line 9</v>
      </c>
      <c r="E19" s="481">
        <f t="shared" si="1"/>
        <v>9</v>
      </c>
      <c r="G19" s="1178"/>
    </row>
    <row r="20" spans="1:12">
      <c r="A20" s="480">
        <f t="shared" si="0"/>
        <v>10</v>
      </c>
      <c r="B20" s="17"/>
      <c r="C20" s="717"/>
      <c r="D20" s="933"/>
      <c r="E20" s="481">
        <f t="shared" si="1"/>
        <v>10</v>
      </c>
    </row>
    <row r="21" spans="1:12">
      <c r="A21" s="480">
        <f t="shared" si="0"/>
        <v>11</v>
      </c>
      <c r="B21" s="17" t="s">
        <v>14</v>
      </c>
      <c r="C21" s="1029">
        <v>3.1453614926939317</v>
      </c>
      <c r="D21" s="567" t="str">
        <f>"Cycle "&amp;Automation!B2+5&amp;"; Summary of Cost Components; Line 11"</f>
        <v>Cycle 12; Summary of Cost Components; Line 11</v>
      </c>
      <c r="E21" s="481">
        <f t="shared" si="1"/>
        <v>11</v>
      </c>
      <c r="G21" s="1178"/>
    </row>
    <row r="22" spans="1:12">
      <c r="A22" s="480">
        <f t="shared" si="0"/>
        <v>12</v>
      </c>
      <c r="B22" s="57"/>
      <c r="C22" s="718"/>
      <c r="D22" s="934"/>
      <c r="E22" s="481">
        <f t="shared" si="1"/>
        <v>12</v>
      </c>
    </row>
    <row r="23" spans="1:12">
      <c r="A23" s="480">
        <f t="shared" si="0"/>
        <v>13</v>
      </c>
      <c r="B23" s="57" t="s">
        <v>15</v>
      </c>
      <c r="C23" s="799">
        <f>C17+C19+C21</f>
        <v>3811.5342679525365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12">
      <c r="A24" s="480">
        <f t="shared" si="0"/>
        <v>14</v>
      </c>
      <c r="B24" s="57"/>
      <c r="C24" s="718"/>
      <c r="D24" s="934"/>
      <c r="E24" s="481">
        <f t="shared" si="1"/>
        <v>14</v>
      </c>
    </row>
    <row r="25" spans="1:12">
      <c r="A25" s="480">
        <f t="shared" si="0"/>
        <v>15</v>
      </c>
      <c r="B25" s="17" t="s">
        <v>16</v>
      </c>
      <c r="C25" s="1030">
        <v>53</v>
      </c>
      <c r="D25" s="567" t="s">
        <v>17</v>
      </c>
      <c r="E25" s="481">
        <f t="shared" si="1"/>
        <v>15</v>
      </c>
      <c r="G25" s="1179"/>
    </row>
    <row r="26" spans="1:12">
      <c r="A26" s="480">
        <f t="shared" si="0"/>
        <v>16</v>
      </c>
      <c r="B26" s="62"/>
      <c r="C26" s="816"/>
      <c r="D26" s="934"/>
      <c r="E26" s="481">
        <f t="shared" si="1"/>
        <v>16</v>
      </c>
    </row>
    <row r="27" spans="1:12" ht="16.5" thickBot="1">
      <c r="A27" s="480">
        <f t="shared" si="0"/>
        <v>17</v>
      </c>
      <c r="B27" s="719" t="s">
        <v>18</v>
      </c>
      <c r="C27" s="510">
        <f>C23+C25</f>
        <v>3864.5342679525365</v>
      </c>
      <c r="D27" s="21" t="str">
        <f>"Line "&amp;A23&amp;" + Line "&amp;A25</f>
        <v>Line 13 + Line 15</v>
      </c>
      <c r="E27" s="481">
        <f t="shared" si="1"/>
        <v>17</v>
      </c>
      <c r="H27" s="608"/>
      <c r="I27" s="610"/>
    </row>
    <row r="28" spans="1:12" ht="17.25" thickTop="1" thickBot="1">
      <c r="A28" s="480">
        <f t="shared" si="0"/>
        <v>18</v>
      </c>
      <c r="B28" s="817"/>
      <c r="C28" s="817"/>
      <c r="D28" s="86"/>
      <c r="E28" s="481">
        <f t="shared" si="1"/>
        <v>18</v>
      </c>
    </row>
    <row r="30" spans="1:12" ht="16.5" thickBot="1">
      <c r="A30" s="479"/>
      <c r="B30" s="823"/>
      <c r="C30" s="824"/>
      <c r="D30" s="824"/>
      <c r="E30" s="479"/>
    </row>
    <row r="31" spans="1:12">
      <c r="A31" s="480" t="s">
        <v>4</v>
      </c>
      <c r="B31" s="55"/>
      <c r="C31" s="55"/>
      <c r="D31" s="930"/>
      <c r="E31" s="481" t="s">
        <v>4</v>
      </c>
    </row>
    <row r="32" spans="1:12">
      <c r="A32" s="480" t="s">
        <v>5</v>
      </c>
      <c r="B32" s="1027" t="s">
        <v>19</v>
      </c>
      <c r="C32" s="1027" t="str">
        <f>C9</f>
        <v>Amounts</v>
      </c>
      <c r="D32" s="1028" t="str">
        <f>D9</f>
        <v>Reference</v>
      </c>
      <c r="E32" s="481" t="s">
        <v>5</v>
      </c>
    </row>
    <row r="33" spans="1:12">
      <c r="A33" s="480">
        <f>A28+1</f>
        <v>19</v>
      </c>
      <c r="B33" s="54"/>
      <c r="C33" s="56"/>
      <c r="D33" s="928"/>
      <c r="E33" s="481">
        <f>E28+1</f>
        <v>19</v>
      </c>
    </row>
    <row r="34" spans="1:12">
      <c r="A34" s="480">
        <f>A33+1</f>
        <v>20</v>
      </c>
      <c r="B34" s="735" t="str">
        <f>B11</f>
        <v>Section 1 - Direct Maintenance Expense Cost Component</v>
      </c>
      <c r="C34" s="733">
        <f>C11/12</f>
        <v>1.4446579551157386</v>
      </c>
      <c r="D34" s="929" t="str">
        <f>"Line "&amp;A11&amp;" / "&amp;C50&amp;" Months"</f>
        <v>Line 1 / 12 Months</v>
      </c>
      <c r="E34" s="481">
        <f>E33+1</f>
        <v>20</v>
      </c>
    </row>
    <row r="35" spans="1:12">
      <c r="A35" s="480">
        <f t="shared" ref="A35:A53" si="2">A34+1</f>
        <v>21</v>
      </c>
      <c r="B35" s="611"/>
      <c r="C35" s="25"/>
      <c r="D35" s="935"/>
      <c r="E35" s="481">
        <f t="shared" ref="E35:E53" si="3">E34+1</f>
        <v>21</v>
      </c>
    </row>
    <row r="36" spans="1:12">
      <c r="A36" s="480">
        <f t="shared" si="2"/>
        <v>22</v>
      </c>
      <c r="B36" s="735" t="str">
        <f>B13</f>
        <v>Section 2 - Non-Direct Expense Cost Component</v>
      </c>
      <c r="C36" s="734">
        <f>C13/12</f>
        <v>256.78116353941192</v>
      </c>
      <c r="D36" s="929" t="str">
        <f>"Line "&amp;A13&amp;" / "&amp;C50&amp;" Months"</f>
        <v>Line 3 / 12 Months</v>
      </c>
      <c r="E36" s="481">
        <f t="shared" si="3"/>
        <v>22</v>
      </c>
    </row>
    <row r="37" spans="1:12">
      <c r="A37" s="480">
        <f t="shared" si="2"/>
        <v>23</v>
      </c>
      <c r="B37" s="611"/>
      <c r="C37" s="692"/>
      <c r="D37" s="936"/>
      <c r="E37" s="481">
        <f t="shared" si="3"/>
        <v>23</v>
      </c>
    </row>
    <row r="38" spans="1:12">
      <c r="A38" s="480">
        <f t="shared" si="2"/>
        <v>24</v>
      </c>
      <c r="B38" s="735" t="str">
        <f>B15</f>
        <v>Section 3 - Cost Component Containing Other Specific Expenses</v>
      </c>
      <c r="C38" s="1031">
        <f>C15/12</f>
        <v>60.681389348900517</v>
      </c>
      <c r="D38" s="929" t="str">
        <f>"Line "&amp;A15&amp;" / "&amp;C50&amp;" Months"</f>
        <v>Line 5 / 12 Months</v>
      </c>
      <c r="E38" s="481">
        <f t="shared" si="3"/>
        <v>24</v>
      </c>
    </row>
    <row r="39" spans="1:12">
      <c r="A39" s="480">
        <f t="shared" si="2"/>
        <v>25</v>
      </c>
      <c r="B39" s="84"/>
      <c r="C39" s="691"/>
      <c r="D39" s="929"/>
      <c r="E39" s="481">
        <f t="shared" si="3"/>
        <v>25</v>
      </c>
    </row>
    <row r="40" spans="1:12">
      <c r="A40" s="480">
        <f t="shared" si="2"/>
        <v>26</v>
      </c>
      <c r="B40" s="719" t="s">
        <v>20</v>
      </c>
      <c r="C40" s="772">
        <f>C17/12</f>
        <v>318.90721084342817</v>
      </c>
      <c r="D40" s="85" t="str">
        <f>"Sum Lines "&amp;A34&amp;", "&amp;A36&amp;", "&amp;A38</f>
        <v>Sum Lines 20, 22, 24</v>
      </c>
      <c r="E40" s="481">
        <f t="shared" si="3"/>
        <v>26</v>
      </c>
      <c r="H40" s="1200"/>
      <c r="L40" s="701"/>
    </row>
    <row r="41" spans="1:12">
      <c r="A41" s="480">
        <f t="shared" si="2"/>
        <v>27</v>
      </c>
      <c r="B41" s="54"/>
      <c r="C41" s="692"/>
      <c r="D41" s="931"/>
      <c r="E41" s="481">
        <f t="shared" si="3"/>
        <v>27</v>
      </c>
      <c r="H41" s="1200"/>
    </row>
    <row r="42" spans="1:12">
      <c r="A42" s="480">
        <f t="shared" si="2"/>
        <v>28</v>
      </c>
      <c r="B42" s="735" t="str">
        <f>LEFT(B19,45)</f>
        <v>Section 4 - True-Up Adjustment Cost Component</v>
      </c>
      <c r="C42" s="734">
        <f>C19/12</f>
        <v>-1.5414686384412919</v>
      </c>
      <c r="D42" s="929" t="str">
        <f>"Line "&amp;A19&amp;" / "&amp;C4913&amp;" Months"</f>
        <v>Line 9 /  Months</v>
      </c>
      <c r="E42" s="481">
        <f t="shared" si="3"/>
        <v>28</v>
      </c>
      <c r="G42" s="1156"/>
    </row>
    <row r="43" spans="1:12">
      <c r="A43" s="480">
        <f t="shared" si="2"/>
        <v>29</v>
      </c>
      <c r="B43" s="735"/>
      <c r="C43" s="692"/>
      <c r="D43" s="937"/>
      <c r="E43" s="481">
        <f t="shared" si="3"/>
        <v>29</v>
      </c>
    </row>
    <row r="44" spans="1:12">
      <c r="A44" s="480">
        <f t="shared" si="2"/>
        <v>30</v>
      </c>
      <c r="B44" s="735" t="str">
        <f>B21</f>
        <v>Section 5 - Interest True-Up Adjustment Cost Component</v>
      </c>
      <c r="C44" s="734">
        <f>C21/12</f>
        <v>0.26211345772449429</v>
      </c>
      <c r="D44" s="934" t="str">
        <f>"Line "&amp;A21&amp;" / "&amp;C50&amp;" Months"</f>
        <v>Line 11 / 12 Months</v>
      </c>
      <c r="E44" s="481">
        <f t="shared" si="3"/>
        <v>30</v>
      </c>
      <c r="G44" s="1156"/>
    </row>
    <row r="45" spans="1:12">
      <c r="A45" s="480">
        <f t="shared" si="2"/>
        <v>31</v>
      </c>
      <c r="B45" s="84"/>
      <c r="C45" s="693"/>
      <c r="D45" s="938"/>
      <c r="E45" s="481">
        <f t="shared" si="3"/>
        <v>31</v>
      </c>
      <c r="G45" s="1156"/>
    </row>
    <row r="46" spans="1:12">
      <c r="A46" s="480">
        <f t="shared" si="2"/>
        <v>32</v>
      </c>
      <c r="B46" s="17" t="str">
        <f>B25</f>
        <v>Other Adjustments</v>
      </c>
      <c r="C46" s="1031">
        <f>C25/12</f>
        <v>4.416666666666667</v>
      </c>
      <c r="D46" s="934" t="str">
        <f>"Line "&amp;A25&amp;" / "&amp;C50&amp;" Months"</f>
        <v>Line 15 / 12 Months</v>
      </c>
      <c r="E46" s="481">
        <f t="shared" si="3"/>
        <v>32</v>
      </c>
    </row>
    <row r="47" spans="1:12">
      <c r="A47" s="480">
        <f t="shared" si="2"/>
        <v>33</v>
      </c>
      <c r="B47" s="57"/>
      <c r="C47" s="693"/>
      <c r="D47" s="690"/>
      <c r="E47" s="481">
        <f t="shared" si="3"/>
        <v>33</v>
      </c>
    </row>
    <row r="48" spans="1:12" ht="16.5" thickBot="1">
      <c r="A48" s="480">
        <f t="shared" si="2"/>
        <v>34</v>
      </c>
      <c r="B48" s="57" t="s">
        <v>21</v>
      </c>
      <c r="C48" s="736">
        <f>C27/12</f>
        <v>322.04452232937803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.5" thickTop="1">
      <c r="A49" s="480">
        <f t="shared" si="2"/>
        <v>35</v>
      </c>
      <c r="B49" s="54"/>
      <c r="C49" s="818"/>
      <c r="D49" s="939"/>
      <c r="E49" s="481">
        <f t="shared" si="3"/>
        <v>35</v>
      </c>
    </row>
    <row r="50" spans="1:5">
      <c r="A50" s="480">
        <f t="shared" si="2"/>
        <v>36</v>
      </c>
      <c r="B50" s="611" t="s">
        <v>22</v>
      </c>
      <c r="C50" s="1032">
        <v>12</v>
      </c>
      <c r="D50" s="939"/>
      <c r="E50" s="481">
        <f t="shared" si="3"/>
        <v>36</v>
      </c>
    </row>
    <row r="51" spans="1:5">
      <c r="A51" s="480">
        <f t="shared" si="2"/>
        <v>37</v>
      </c>
      <c r="B51" s="54"/>
      <c r="C51" s="818"/>
      <c r="D51" s="940"/>
      <c r="E51" s="481">
        <f t="shared" si="3"/>
        <v>37</v>
      </c>
    </row>
    <row r="52" spans="1:5" ht="16.5" thickBot="1">
      <c r="A52" s="480">
        <f t="shared" si="2"/>
        <v>38</v>
      </c>
      <c r="B52" s="719" t="str">
        <f>B27</f>
        <v>Total Annual Costs</v>
      </c>
      <c r="C52" s="505">
        <f>C48*C50</f>
        <v>3864.5342679525365</v>
      </c>
      <c r="D52" s="934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9"/>
      <c r="C53" s="24"/>
      <c r="D53" s="87"/>
      <c r="E53" s="481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Roman,Regular"&amp;10Section 4
C12 Invoice Summary</oddFooter>
  </headerFooter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C3"/>
  <sheetViews>
    <sheetView zoomScale="80" zoomScaleNormal="80" workbookViewId="0"/>
  </sheetViews>
  <sheetFormatPr defaultColWidth="8.5703125" defaultRowHeight="15.75"/>
  <cols>
    <col min="1" max="1" width="28.85546875" style="13" customWidth="1"/>
    <col min="2" max="2" width="14.140625" style="13" customWidth="1"/>
    <col min="3" max="3" width="29.5703125" style="13" customWidth="1"/>
    <col min="4" max="4" width="17.42578125" style="13" customWidth="1"/>
    <col min="5" max="16384" width="8.5703125" style="13"/>
  </cols>
  <sheetData>
    <row r="1" spans="1:3">
      <c r="A1" s="125" t="s">
        <v>834</v>
      </c>
      <c r="B1" s="124">
        <v>5</v>
      </c>
      <c r="C1" s="124"/>
    </row>
    <row r="2" spans="1:3">
      <c r="A2" s="125" t="s">
        <v>835</v>
      </c>
      <c r="B2" s="124">
        <v>7</v>
      </c>
      <c r="C2" s="124"/>
    </row>
    <row r="3" spans="1:3">
      <c r="A3" s="125" t="s">
        <v>836</v>
      </c>
      <c r="B3" s="124">
        <v>2023</v>
      </c>
      <c r="C3" s="124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651A-71B1-4C7D-96F9-647C0FD114E3}">
  <sheetPr>
    <pageSetUpPr fitToPage="1"/>
  </sheetPr>
  <dimension ref="A1:I53"/>
  <sheetViews>
    <sheetView zoomScale="80" zoomScaleNormal="80" workbookViewId="0"/>
  </sheetViews>
  <sheetFormatPr defaultColWidth="8.5703125" defaultRowHeight="15.75"/>
  <cols>
    <col min="1" max="1" width="5" style="211" customWidth="1"/>
    <col min="2" max="2" width="69" style="3" customWidth="1"/>
    <col min="3" max="3" width="14.85546875" style="3" customWidth="1"/>
    <col min="4" max="4" width="50.85546875" style="3" bestFit="1" customWidth="1"/>
    <col min="5" max="5" width="5" style="211" customWidth="1"/>
    <col min="6" max="6" width="8.5703125" style="3"/>
    <col min="7" max="7" width="8.5703125" style="3" bestFit="1"/>
    <col min="8" max="16384" width="8.5703125" style="3"/>
  </cols>
  <sheetData>
    <row r="1" spans="1:7">
      <c r="A1" s="1163"/>
      <c r="B1" s="76"/>
      <c r="C1" s="76"/>
      <c r="D1" s="76"/>
      <c r="E1" s="1163"/>
    </row>
    <row r="2" spans="1:7">
      <c r="A2" s="1163"/>
      <c r="B2" s="1304" t="s">
        <v>0</v>
      </c>
      <c r="C2" s="1304"/>
      <c r="D2" s="1304"/>
      <c r="E2" s="1163"/>
    </row>
    <row r="3" spans="1:7">
      <c r="B3" s="1304" t="s">
        <v>1</v>
      </c>
      <c r="C3" s="1304"/>
      <c r="D3" s="1304"/>
      <c r="E3" s="95"/>
    </row>
    <row r="4" spans="1:7">
      <c r="B4" s="1304" t="s">
        <v>153</v>
      </c>
      <c r="C4" s="1304"/>
      <c r="D4" s="1304"/>
      <c r="E4" s="95"/>
      <c r="G4" s="701"/>
    </row>
    <row r="5" spans="1:7">
      <c r="A5" s="1163"/>
      <c r="B5" s="1303" t="s">
        <v>1024</v>
      </c>
      <c r="C5" s="1303"/>
      <c r="D5" s="1303"/>
      <c r="E5" s="1163"/>
      <c r="G5" s="701"/>
    </row>
    <row r="6" spans="1:7">
      <c r="B6" s="1305" t="s">
        <v>3</v>
      </c>
      <c r="C6" s="1304"/>
      <c r="D6" s="1304"/>
      <c r="E6" s="95"/>
      <c r="G6" s="701"/>
    </row>
    <row r="7" spans="1:7" ht="16.5" thickBot="1">
      <c r="A7" s="1163"/>
      <c r="B7" s="76"/>
      <c r="C7" s="62"/>
      <c r="D7" s="62"/>
      <c r="E7" s="1163"/>
      <c r="G7" s="701"/>
    </row>
    <row r="8" spans="1:7">
      <c r="A8" s="480" t="s">
        <v>4</v>
      </c>
      <c r="B8" s="812"/>
      <c r="C8" s="813"/>
      <c r="D8" s="814"/>
      <c r="E8" s="481" t="s">
        <v>4</v>
      </c>
    </row>
    <row r="9" spans="1:7">
      <c r="A9" s="480" t="s">
        <v>5</v>
      </c>
      <c r="B9" s="1164" t="s">
        <v>6</v>
      </c>
      <c r="C9" s="1164" t="s">
        <v>7</v>
      </c>
      <c r="D9" s="1165" t="s">
        <v>8</v>
      </c>
      <c r="E9" s="481" t="s">
        <v>5</v>
      </c>
    </row>
    <row r="10" spans="1:7">
      <c r="A10" s="480"/>
      <c r="B10" s="815"/>
      <c r="C10" s="56"/>
      <c r="D10" s="928"/>
      <c r="E10" s="481"/>
    </row>
    <row r="11" spans="1:7">
      <c r="A11" s="480">
        <v>1</v>
      </c>
      <c r="B11" s="17" t="s">
        <v>9</v>
      </c>
      <c r="C11" s="739">
        <v>81.946473674025938</v>
      </c>
      <c r="D11" s="630" t="str">
        <f>"Cycle "&amp;Automation!B2+4&amp;"; Summary of Cost Components; Line 1"</f>
        <v>Cycle 11; Summary of Cost Components; Line 1</v>
      </c>
      <c r="E11" s="481">
        <f>A11</f>
        <v>1</v>
      </c>
      <c r="G11" s="1178"/>
    </row>
    <row r="12" spans="1:7">
      <c r="A12" s="480">
        <f>A11+1</f>
        <v>2</v>
      </c>
      <c r="B12" s="16"/>
      <c r="C12" s="717"/>
      <c r="D12" s="930"/>
      <c r="E12" s="481">
        <f>E11+1</f>
        <v>2</v>
      </c>
    </row>
    <row r="13" spans="1:7">
      <c r="A13" s="480">
        <f t="shared" ref="A13:A28" si="0">A12+1</f>
        <v>3</v>
      </c>
      <c r="B13" s="17" t="s">
        <v>10</v>
      </c>
      <c r="C13" s="569">
        <v>3145.4472726935742</v>
      </c>
      <c r="D13" s="929" t="str">
        <f>"Cycle "&amp;Automation!B2+4&amp;"; Summary of Cost Components; Line 3"</f>
        <v>Cycle 11; Summary of Cost Components; Line 3</v>
      </c>
      <c r="E13" s="481">
        <f t="shared" ref="E13:E28" si="1">E12+1</f>
        <v>3</v>
      </c>
      <c r="G13" s="1178"/>
    </row>
    <row r="14" spans="1:7">
      <c r="A14" s="480">
        <f t="shared" si="0"/>
        <v>4</v>
      </c>
      <c r="B14" s="16"/>
      <c r="C14" s="717"/>
      <c r="D14" s="931"/>
      <c r="E14" s="481">
        <f t="shared" si="1"/>
        <v>4</v>
      </c>
    </row>
    <row r="15" spans="1:7">
      <c r="A15" s="480">
        <f t="shared" si="0"/>
        <v>5</v>
      </c>
      <c r="B15" s="17" t="s">
        <v>11</v>
      </c>
      <c r="C15" s="1029">
        <v>767.78261883758546</v>
      </c>
      <c r="D15" s="567" t="str">
        <f>"Cycle "&amp;Automation!B2+4&amp;"; Summary of Cost Components; Line 5"</f>
        <v>Cycle 11; Summary of Cost Components; Line 5</v>
      </c>
      <c r="E15" s="481">
        <f t="shared" si="1"/>
        <v>5</v>
      </c>
      <c r="G15" s="1178"/>
    </row>
    <row r="16" spans="1:7">
      <c r="A16" s="480">
        <f t="shared" si="0"/>
        <v>6</v>
      </c>
      <c r="B16" s="57"/>
      <c r="C16" s="717"/>
      <c r="D16" s="932"/>
      <c r="E16" s="481">
        <f t="shared" si="1"/>
        <v>6</v>
      </c>
    </row>
    <row r="17" spans="1:9">
      <c r="A17" s="480">
        <f t="shared" si="0"/>
        <v>7</v>
      </c>
      <c r="B17" s="719" t="s">
        <v>12</v>
      </c>
      <c r="C17" s="717">
        <f>C11+C13+C15</f>
        <v>3995.1763652051859</v>
      </c>
      <c r="D17" s="85" t="str">
        <f>"Sum Lines "&amp;A11&amp;", "&amp;A13&amp;", "&amp;A15</f>
        <v>Sum Lines 1, 3, 5</v>
      </c>
      <c r="E17" s="481">
        <f t="shared" si="1"/>
        <v>7</v>
      </c>
    </row>
    <row r="18" spans="1:9">
      <c r="A18" s="480">
        <f t="shared" si="0"/>
        <v>8</v>
      </c>
      <c r="B18" s="57"/>
      <c r="C18" s="717"/>
      <c r="D18" s="723"/>
      <c r="E18" s="481">
        <f t="shared" si="1"/>
        <v>8</v>
      </c>
    </row>
    <row r="19" spans="1:9">
      <c r="A19" s="480">
        <f t="shared" si="0"/>
        <v>9</v>
      </c>
      <c r="B19" s="17" t="s">
        <v>13</v>
      </c>
      <c r="C19" s="569">
        <v>52.416324880309354</v>
      </c>
      <c r="D19" s="567" t="str">
        <f>"Cycle "&amp;Automation!B2+4&amp;"; Summary of Cost Components; Line 9"</f>
        <v>Cycle 11; Summary of Cost Components; Line 9</v>
      </c>
      <c r="E19" s="481">
        <f t="shared" si="1"/>
        <v>9</v>
      </c>
      <c r="G19" s="1178"/>
    </row>
    <row r="20" spans="1:9">
      <c r="A20" s="480">
        <f t="shared" si="0"/>
        <v>10</v>
      </c>
      <c r="B20" s="17"/>
      <c r="C20" s="717"/>
      <c r="D20" s="933"/>
      <c r="E20" s="481">
        <f t="shared" si="1"/>
        <v>10</v>
      </c>
    </row>
    <row r="21" spans="1:9">
      <c r="A21" s="480">
        <f t="shared" si="0"/>
        <v>11</v>
      </c>
      <c r="B21" s="17" t="s">
        <v>14</v>
      </c>
      <c r="C21" s="1029">
        <v>73.583958376520229</v>
      </c>
      <c r="D21" s="567" t="str">
        <f>"Cycle "&amp;Automation!B2+4&amp;"; Summary of Cost Components; Line 11"</f>
        <v>Cycle 11; Summary of Cost Components; Line 11</v>
      </c>
      <c r="E21" s="481">
        <f t="shared" si="1"/>
        <v>11</v>
      </c>
      <c r="G21" s="1178"/>
    </row>
    <row r="22" spans="1:9">
      <c r="A22" s="480">
        <f t="shared" si="0"/>
        <v>12</v>
      </c>
      <c r="B22" s="57"/>
      <c r="C22" s="718"/>
      <c r="D22" s="934"/>
      <c r="E22" s="481">
        <f t="shared" si="1"/>
        <v>12</v>
      </c>
    </row>
    <row r="23" spans="1:9">
      <c r="A23" s="480">
        <f t="shared" si="0"/>
        <v>13</v>
      </c>
      <c r="B23" s="57" t="s">
        <v>15</v>
      </c>
      <c r="C23" s="799">
        <f>C17+C19+C21</f>
        <v>4121.1766484620157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9">
      <c r="A24" s="480">
        <f t="shared" si="0"/>
        <v>14</v>
      </c>
      <c r="B24" s="57"/>
      <c r="C24" s="718"/>
      <c r="D24" s="934"/>
      <c r="E24" s="481">
        <f t="shared" si="1"/>
        <v>14</v>
      </c>
    </row>
    <row r="25" spans="1:9">
      <c r="A25" s="480">
        <f t="shared" si="0"/>
        <v>15</v>
      </c>
      <c r="B25" s="17" t="s">
        <v>16</v>
      </c>
      <c r="C25" s="1030">
        <v>-1.6534476667943188</v>
      </c>
      <c r="D25" s="567" t="s">
        <v>17</v>
      </c>
      <c r="E25" s="481">
        <f t="shared" si="1"/>
        <v>15</v>
      </c>
      <c r="G25" s="609"/>
    </row>
    <row r="26" spans="1:9">
      <c r="A26" s="480">
        <f t="shared" si="0"/>
        <v>16</v>
      </c>
      <c r="B26" s="62"/>
      <c r="C26" s="816"/>
      <c r="D26" s="934"/>
      <c r="E26" s="481">
        <f t="shared" si="1"/>
        <v>16</v>
      </c>
    </row>
    <row r="27" spans="1:9" ht="16.5" thickBot="1">
      <c r="A27" s="480">
        <f t="shared" si="0"/>
        <v>17</v>
      </c>
      <c r="B27" s="719" t="s">
        <v>18</v>
      </c>
      <c r="C27" s="510">
        <f>C23+C25-1</f>
        <v>4118.5232007952218</v>
      </c>
      <c r="D27" s="1166" t="str">
        <f>"Line "&amp;A23&amp;" + Line "&amp;A25</f>
        <v>Line 13 + Line 15</v>
      </c>
      <c r="E27" s="481">
        <f t="shared" si="1"/>
        <v>17</v>
      </c>
      <c r="H27" s="608"/>
      <c r="I27" s="610"/>
    </row>
    <row r="28" spans="1:9" ht="17.25" thickTop="1" thickBot="1">
      <c r="A28" s="480">
        <f t="shared" si="0"/>
        <v>18</v>
      </c>
      <c r="B28" s="817"/>
      <c r="C28" s="817"/>
      <c r="D28" s="86"/>
      <c r="E28" s="481">
        <f t="shared" si="1"/>
        <v>18</v>
      </c>
    </row>
    <row r="30" spans="1:9" ht="16.5" thickBot="1">
      <c r="A30" s="1163"/>
      <c r="B30" s="902"/>
      <c r="C30" s="824"/>
      <c r="D30" s="824"/>
      <c r="E30" s="1163"/>
    </row>
    <row r="31" spans="1:9">
      <c r="A31" s="480" t="s">
        <v>4</v>
      </c>
      <c r="B31" s="55"/>
      <c r="C31" s="55"/>
      <c r="D31" s="930"/>
      <c r="E31" s="481" t="s">
        <v>4</v>
      </c>
    </row>
    <row r="32" spans="1:9">
      <c r="A32" s="480" t="s">
        <v>5</v>
      </c>
      <c r="B32" s="1164" t="s">
        <v>19</v>
      </c>
      <c r="C32" s="1164" t="str">
        <f>C9</f>
        <v>Amounts</v>
      </c>
      <c r="D32" s="1165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8"/>
      <c r="E33" s="481">
        <f>E28+1</f>
        <v>19</v>
      </c>
    </row>
    <row r="34" spans="1:7">
      <c r="A34" s="480">
        <f>A33+1</f>
        <v>20</v>
      </c>
      <c r="B34" s="735" t="str">
        <f>B11</f>
        <v>Section 1 - Direct Maintenance Expense Cost Component</v>
      </c>
      <c r="C34" s="733">
        <f>C11/12</f>
        <v>6.8288728061688282</v>
      </c>
      <c r="D34" s="929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1"/>
      <c r="C35" s="25"/>
      <c r="D35" s="935"/>
      <c r="E35" s="481">
        <f t="shared" ref="E35:E53" si="3">E34+1</f>
        <v>21</v>
      </c>
    </row>
    <row r="36" spans="1:7">
      <c r="A36" s="480">
        <f t="shared" si="2"/>
        <v>22</v>
      </c>
      <c r="B36" s="735" t="str">
        <f>B13</f>
        <v>Section 2 - Non-Direct Expense Cost Component</v>
      </c>
      <c r="C36" s="734">
        <f>C13/12</f>
        <v>262.12060605779783</v>
      </c>
      <c r="D36" s="929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1"/>
      <c r="C37" s="692"/>
      <c r="D37" s="936"/>
      <c r="E37" s="481">
        <f t="shared" si="3"/>
        <v>23</v>
      </c>
    </row>
    <row r="38" spans="1:7">
      <c r="A38" s="480">
        <f t="shared" si="2"/>
        <v>24</v>
      </c>
      <c r="B38" s="735" t="str">
        <f>B15</f>
        <v>Section 3 - Cost Component Containing Other Specific Expenses</v>
      </c>
      <c r="C38" s="1031">
        <f>C15/12</f>
        <v>63.981884903132119</v>
      </c>
      <c r="D38" s="929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1"/>
      <c r="D39" s="929"/>
      <c r="E39" s="481">
        <f t="shared" si="3"/>
        <v>25</v>
      </c>
    </row>
    <row r="40" spans="1:7">
      <c r="A40" s="480">
        <f t="shared" si="2"/>
        <v>26</v>
      </c>
      <c r="B40" s="719" t="s">
        <v>20</v>
      </c>
      <c r="C40" s="772">
        <f>C17/12</f>
        <v>332.93136376709884</v>
      </c>
      <c r="D40" s="85" t="str">
        <f>"Sum Lines "&amp;A34&amp;", "&amp;A36&amp;", "&amp;A38</f>
        <v>Sum Lines 20, 22, 24</v>
      </c>
      <c r="E40" s="481">
        <f t="shared" si="3"/>
        <v>26</v>
      </c>
    </row>
    <row r="41" spans="1:7">
      <c r="A41" s="480">
        <f t="shared" si="2"/>
        <v>27</v>
      </c>
      <c r="B41" s="54"/>
      <c r="C41" s="692"/>
      <c r="D41" s="931"/>
      <c r="E41" s="481">
        <f t="shared" si="3"/>
        <v>27</v>
      </c>
    </row>
    <row r="42" spans="1:7">
      <c r="A42" s="480">
        <f t="shared" si="2"/>
        <v>28</v>
      </c>
      <c r="B42" s="735" t="str">
        <f>LEFT(B19,45)</f>
        <v>Section 4 - True-Up Adjustment Cost Component</v>
      </c>
      <c r="C42" s="734">
        <f>C19/12</f>
        <v>4.3680270733591131</v>
      </c>
      <c r="D42" s="929" t="str">
        <f>"Line "&amp;A19&amp;" / "&amp;C4913&amp;" Months"</f>
        <v>Line 9 /  Months</v>
      </c>
      <c r="E42" s="481">
        <f t="shared" si="3"/>
        <v>28</v>
      </c>
    </row>
    <row r="43" spans="1:7">
      <c r="A43" s="480">
        <f t="shared" si="2"/>
        <v>29</v>
      </c>
      <c r="B43" s="735"/>
      <c r="C43" s="692"/>
      <c r="D43" s="937"/>
      <c r="E43" s="481">
        <f t="shared" si="3"/>
        <v>29</v>
      </c>
    </row>
    <row r="44" spans="1:7">
      <c r="A44" s="480">
        <f t="shared" si="2"/>
        <v>30</v>
      </c>
      <c r="B44" s="735" t="str">
        <f>B21</f>
        <v>Section 5 - Interest True-Up Adjustment Cost Component</v>
      </c>
      <c r="C44" s="734">
        <f>C21/12</f>
        <v>6.1319965313766858</v>
      </c>
      <c r="D44" s="934" t="str">
        <f>"Line "&amp;A21&amp;" / "&amp;C50&amp;" Months"</f>
        <v>Line 11 / 12 Months</v>
      </c>
      <c r="E44" s="481">
        <f t="shared" si="3"/>
        <v>30</v>
      </c>
      <c r="G44" s="1233"/>
    </row>
    <row r="45" spans="1:7">
      <c r="A45" s="480">
        <f t="shared" si="2"/>
        <v>31</v>
      </c>
      <c r="B45" s="84"/>
      <c r="C45" s="693"/>
      <c r="D45" s="938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31">
        <f>C25/12</f>
        <v>-0.13778730556619323</v>
      </c>
      <c r="D46" s="934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3"/>
      <c r="D47" s="690"/>
      <c r="E47" s="481">
        <f t="shared" si="3"/>
        <v>33</v>
      </c>
    </row>
    <row r="48" spans="1:7" ht="16.5" thickBot="1">
      <c r="A48" s="480">
        <f t="shared" si="2"/>
        <v>34</v>
      </c>
      <c r="B48" s="57" t="s">
        <v>21</v>
      </c>
      <c r="C48" s="736">
        <f>C27/12</f>
        <v>343.21026673293517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.5" thickTop="1">
      <c r="A49" s="480">
        <f t="shared" si="2"/>
        <v>35</v>
      </c>
      <c r="B49" s="54"/>
      <c r="C49" s="818"/>
      <c r="D49" s="939"/>
      <c r="E49" s="481">
        <f t="shared" si="3"/>
        <v>35</v>
      </c>
    </row>
    <row r="50" spans="1:5">
      <c r="A50" s="480">
        <f t="shared" si="2"/>
        <v>36</v>
      </c>
      <c r="B50" s="611" t="s">
        <v>22</v>
      </c>
      <c r="C50" s="1032">
        <v>12</v>
      </c>
      <c r="D50" s="939"/>
      <c r="E50" s="481">
        <f t="shared" si="3"/>
        <v>36</v>
      </c>
    </row>
    <row r="51" spans="1:5">
      <c r="A51" s="480">
        <f t="shared" si="2"/>
        <v>37</v>
      </c>
      <c r="B51" s="54"/>
      <c r="C51" s="818"/>
      <c r="D51" s="940"/>
      <c r="E51" s="481">
        <f t="shared" si="3"/>
        <v>37</v>
      </c>
    </row>
    <row r="52" spans="1:5" ht="16.5" thickBot="1">
      <c r="A52" s="480">
        <f t="shared" si="2"/>
        <v>38</v>
      </c>
      <c r="B52" s="719" t="str">
        <f>B27</f>
        <v>Total Annual Costs</v>
      </c>
      <c r="C52" s="505">
        <f>C48*C50</f>
        <v>4118.5232007952218</v>
      </c>
      <c r="D52" s="934" t="str">
        <f>"Line "&amp;A48&amp;" x Line "&amp;A50</f>
        <v>Line 34 x Line 36</v>
      </c>
      <c r="E52" s="481">
        <f t="shared" si="3"/>
        <v>38</v>
      </c>
    </row>
    <row r="53" spans="1:5" ht="17.25" thickTop="1" thickBot="1">
      <c r="A53" s="480">
        <f t="shared" si="2"/>
        <v>39</v>
      </c>
      <c r="B53" s="819"/>
      <c r="C53" s="24"/>
      <c r="D53" s="87"/>
      <c r="E53" s="481">
        <f t="shared" si="3"/>
        <v>39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25" right="0.25" top="0.5" bottom="0.5" header="0.25" footer="0.25"/>
  <pageSetup scale="10" orientation="portrait" r:id="rId1"/>
  <headerFooter scaleWithDoc="0">
    <oddFooter>&amp;C&amp;"Times New Roman,Regular"&amp;10Section 4
C11 Invoice Summary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zoomScale="80" zoomScaleNormal="80" zoomScaleSheetLayoutView="70" workbookViewId="0"/>
  </sheetViews>
  <sheetFormatPr defaultColWidth="9.140625" defaultRowHeight="15.75"/>
  <cols>
    <col min="1" max="1" width="5.42578125" style="211" customWidth="1"/>
    <col min="2" max="3" width="19.5703125" style="191" customWidth="1"/>
    <col min="4" max="5" width="20.85546875" style="191" customWidth="1"/>
    <col min="6" max="6" width="35.5703125" style="191" customWidth="1"/>
    <col min="7" max="7" width="20.85546875" style="191" customWidth="1"/>
    <col min="8" max="8" width="35.42578125" style="191" customWidth="1"/>
    <col min="9" max="9" width="5.42578125" style="211" customWidth="1"/>
    <col min="10" max="10" width="8.5703125" style="191" customWidth="1"/>
    <col min="11" max="11" width="9" style="191" customWidth="1"/>
    <col min="12" max="12" width="14" style="191" customWidth="1"/>
    <col min="13" max="13" width="13.140625" style="191" customWidth="1"/>
    <col min="14" max="14" width="12.85546875" style="191" customWidth="1"/>
    <col min="15" max="15" width="13.5703125" style="191" customWidth="1"/>
    <col min="16" max="16" width="12.5703125" style="191" customWidth="1"/>
    <col min="17" max="16384" width="9.140625" style="191"/>
  </cols>
  <sheetData>
    <row r="1" spans="1:13">
      <c r="M1" s="627"/>
    </row>
    <row r="2" spans="1:13">
      <c r="B2" s="1317" t="str">
        <f>'Summary of Cost Components'!B2:D2</f>
        <v>SAN DIEGO GAS &amp; ELECTRIC COMPANY</v>
      </c>
      <c r="C2" s="1317"/>
      <c r="D2" s="1317"/>
      <c r="E2" s="1317"/>
      <c r="F2" s="1317"/>
      <c r="G2" s="1317"/>
      <c r="H2" s="1317"/>
      <c r="M2" s="627"/>
    </row>
    <row r="3" spans="1:13">
      <c r="B3" s="1317" t="str">
        <f>'Summary of Cost Components'!B3:D3</f>
        <v>CITIZENS' SHARE OF THE BORDER EAST LINE</v>
      </c>
      <c r="C3" s="1317"/>
      <c r="D3" s="1317"/>
      <c r="E3" s="1317"/>
      <c r="F3" s="1317"/>
      <c r="G3" s="1317"/>
      <c r="H3" s="1317"/>
      <c r="I3" s="471"/>
      <c r="J3" s="1180"/>
      <c r="M3" s="627"/>
    </row>
    <row r="4" spans="1:13">
      <c r="B4" s="1318" t="str">
        <f>"Derivation of Interest on the 12-Month True-Up Adjustment Applicable to Citizens Cycle "&amp;Automation!B2+5</f>
        <v>Derivation of Interest on the 12-Month True-Up Adjustment Applicable to Citizens Cycle 12</v>
      </c>
      <c r="C4" s="1318"/>
      <c r="D4" s="1318"/>
      <c r="E4" s="1318"/>
      <c r="F4" s="1318"/>
      <c r="G4" s="1318"/>
      <c r="H4" s="1318"/>
      <c r="I4" s="471"/>
      <c r="J4" s="1181"/>
      <c r="M4" s="627"/>
    </row>
    <row r="5" spans="1:13">
      <c r="B5" s="1319" t="str">
        <f>'D. Sec.4 - TU'!B5:N5</f>
        <v>True-Up Period - January 1, 2023 to December 31, 2023</v>
      </c>
      <c r="C5" s="1319"/>
      <c r="D5" s="1319"/>
      <c r="E5" s="1319"/>
      <c r="F5" s="1319"/>
      <c r="G5" s="1319"/>
      <c r="H5" s="1319"/>
      <c r="I5" s="471"/>
      <c r="J5" s="471"/>
      <c r="M5" s="627"/>
    </row>
    <row r="6" spans="1:13">
      <c r="B6" s="1315" t="s">
        <v>3</v>
      </c>
      <c r="C6" s="1315"/>
      <c r="D6" s="1315"/>
      <c r="E6" s="1315"/>
      <c r="F6" s="1315"/>
      <c r="G6" s="1315"/>
      <c r="H6" s="1315"/>
      <c r="I6" s="471"/>
      <c r="J6" s="471"/>
    </row>
    <row r="7" spans="1:13">
      <c r="A7" s="471"/>
      <c r="B7" s="471"/>
      <c r="C7" s="471"/>
      <c r="D7" s="471"/>
      <c r="E7" s="471"/>
      <c r="F7" s="471"/>
      <c r="G7" s="471"/>
      <c r="H7" s="471"/>
      <c r="I7" s="471"/>
      <c r="J7" s="471"/>
    </row>
    <row r="8" spans="1:13">
      <c r="A8" s="211" t="s">
        <v>4</v>
      </c>
      <c r="B8" s="471"/>
      <c r="C8" s="471"/>
      <c r="D8" s="471"/>
      <c r="E8" s="471"/>
      <c r="F8" s="471"/>
      <c r="G8" s="471"/>
      <c r="H8" s="471"/>
      <c r="I8" s="211" t="s">
        <v>4</v>
      </c>
      <c r="J8" s="471"/>
    </row>
    <row r="9" spans="1:13">
      <c r="A9" s="211" t="s">
        <v>5</v>
      </c>
      <c r="E9" s="619"/>
      <c r="I9" s="211" t="s">
        <v>5</v>
      </c>
      <c r="J9" s="409"/>
    </row>
    <row r="10" spans="1:13">
      <c r="A10" s="409"/>
      <c r="E10" s="619"/>
      <c r="I10" s="409"/>
      <c r="J10" s="409"/>
    </row>
    <row r="11" spans="1:13">
      <c r="A11" s="211">
        <v>1</v>
      </c>
      <c r="C11" s="575" t="s">
        <v>102</v>
      </c>
      <c r="D11" s="575" t="s">
        <v>103</v>
      </c>
      <c r="E11" s="575" t="s">
        <v>104</v>
      </c>
      <c r="F11" s="575" t="s">
        <v>105</v>
      </c>
      <c r="G11" s="575" t="s">
        <v>106</v>
      </c>
      <c r="H11" s="575" t="s">
        <v>107</v>
      </c>
      <c r="I11" s="211">
        <f>A11</f>
        <v>1</v>
      </c>
      <c r="J11" s="211"/>
    </row>
    <row r="12" spans="1:13">
      <c r="A12" s="211">
        <f>A11+1</f>
        <v>2</v>
      </c>
      <c r="B12" s="349" t="s">
        <v>113</v>
      </c>
      <c r="C12" s="575"/>
      <c r="D12" s="211"/>
      <c r="E12" s="211" t="str">
        <f>"See Footnote "&amp;A33</f>
        <v>See Footnote 2</v>
      </c>
      <c r="F12" s="211" t="str">
        <f>"See Footnote "&amp;A34</f>
        <v>See Footnote 3</v>
      </c>
      <c r="G12" s="341" t="str">
        <f>"See Footnote "&amp;A35</f>
        <v>See Footnote 4</v>
      </c>
      <c r="H12" s="341" t="str">
        <f>"= "&amp;F11&amp;" + "&amp;G11</f>
        <v>= Col. 4 + Col. 5</v>
      </c>
      <c r="I12" s="211">
        <f>I11+1</f>
        <v>2</v>
      </c>
      <c r="J12" s="211"/>
    </row>
    <row r="13" spans="1:13">
      <c r="A13" s="211">
        <f t="shared" ref="A13:A29" si="0">A12+1</f>
        <v>3</v>
      </c>
      <c r="C13" s="575"/>
      <c r="D13" s="575"/>
      <c r="E13" s="575"/>
      <c r="F13" s="471"/>
      <c r="G13" s="575"/>
      <c r="H13" s="575"/>
      <c r="I13" s="211">
        <f t="shared" ref="I13:I29" si="1">I12+1</f>
        <v>3</v>
      </c>
      <c r="J13" s="211"/>
    </row>
    <row r="14" spans="1:13">
      <c r="A14" s="211">
        <f t="shared" si="0"/>
        <v>4</v>
      </c>
      <c r="C14" s="471"/>
      <c r="D14" s="471" t="s">
        <v>154</v>
      </c>
      <c r="E14" s="471" t="s">
        <v>115</v>
      </c>
      <c r="F14" s="471" t="s">
        <v>155</v>
      </c>
      <c r="H14" s="471" t="s">
        <v>155</v>
      </c>
      <c r="I14" s="211">
        <f t="shared" si="1"/>
        <v>4</v>
      </c>
      <c r="J14" s="211"/>
    </row>
    <row r="15" spans="1:13">
      <c r="A15" s="211">
        <f t="shared" si="0"/>
        <v>5</v>
      </c>
      <c r="C15" s="471"/>
      <c r="D15" s="471" t="s">
        <v>156</v>
      </c>
      <c r="E15" s="471" t="s">
        <v>122</v>
      </c>
      <c r="F15" s="471" t="s">
        <v>157</v>
      </c>
      <c r="G15" s="471"/>
      <c r="H15" s="471" t="s">
        <v>157</v>
      </c>
      <c r="I15" s="211">
        <f t="shared" si="1"/>
        <v>5</v>
      </c>
      <c r="J15" s="211"/>
    </row>
    <row r="16" spans="1:13" ht="18.75">
      <c r="A16" s="211">
        <f t="shared" si="0"/>
        <v>6</v>
      </c>
      <c r="B16" s="576" t="s">
        <v>124</v>
      </c>
      <c r="C16" s="576" t="s">
        <v>125</v>
      </c>
      <c r="D16" s="426" t="s">
        <v>158</v>
      </c>
      <c r="E16" s="426" t="s">
        <v>83</v>
      </c>
      <c r="F16" s="426" t="s">
        <v>132</v>
      </c>
      <c r="G16" s="426" t="s">
        <v>122</v>
      </c>
      <c r="H16" s="426" t="s">
        <v>133</v>
      </c>
      <c r="I16" s="211">
        <f t="shared" si="1"/>
        <v>6</v>
      </c>
      <c r="J16" s="211"/>
    </row>
    <row r="17" spans="1:10">
      <c r="A17" s="211">
        <f t="shared" si="0"/>
        <v>7</v>
      </c>
      <c r="B17" s="18" t="s">
        <v>134</v>
      </c>
      <c r="C17" s="578" t="str">
        <f>RIGHT(B5,4)</f>
        <v>2023</v>
      </c>
      <c r="D17" s="1201">
        <f>'D1. Sec.4 - C12 Invoice Summary'!$C$19</f>
        <v>-18.497623661295503</v>
      </c>
      <c r="E17" s="631">
        <f>'D. Sec.4 - TU'!J19</f>
        <v>5.4000000000000003E-3</v>
      </c>
      <c r="F17" s="434">
        <f>D17</f>
        <v>-18.497623661295503</v>
      </c>
      <c r="G17" s="1230">
        <f>((E17))*F17</f>
        <v>-9.9887167770995725E-2</v>
      </c>
      <c r="H17" s="434">
        <f t="shared" ref="H17:H28" si="2">F17+G17</f>
        <v>-18.597510829066497</v>
      </c>
      <c r="I17" s="211">
        <f t="shared" si="1"/>
        <v>7</v>
      </c>
      <c r="J17" s="211"/>
    </row>
    <row r="18" spans="1:10">
      <c r="A18" s="211">
        <f t="shared" si="0"/>
        <v>8</v>
      </c>
      <c r="B18" s="18" t="s">
        <v>135</v>
      </c>
      <c r="C18" s="578" t="str">
        <f>$C$17</f>
        <v>2023</v>
      </c>
      <c r="D18" s="585"/>
      <c r="E18" s="631">
        <f>'D. Sec.4 - TU'!J20</f>
        <v>4.7999999999999996E-3</v>
      </c>
      <c r="F18" s="622">
        <f>H17</f>
        <v>-18.597510829066497</v>
      </c>
      <c r="G18" s="1231">
        <f>((H17+F18)/2)*E18</f>
        <v>-8.9268051979519175E-2</v>
      </c>
      <c r="H18" s="622">
        <f t="shared" si="2"/>
        <v>-18.686778881046017</v>
      </c>
      <c r="I18" s="211">
        <f t="shared" si="1"/>
        <v>8</v>
      </c>
      <c r="J18" s="211"/>
    </row>
    <row r="19" spans="1:10">
      <c r="A19" s="211">
        <f t="shared" si="0"/>
        <v>9</v>
      </c>
      <c r="B19" s="18" t="s">
        <v>159</v>
      </c>
      <c r="C19" s="578" t="str">
        <f t="shared" ref="C19:C28" si="3">$C$17</f>
        <v>2023</v>
      </c>
      <c r="D19" s="585"/>
      <c r="E19" s="631">
        <f>'D. Sec.4 - TU'!J21</f>
        <v>5.4000000000000003E-3</v>
      </c>
      <c r="F19" s="622">
        <f>H18</f>
        <v>-18.686778881046017</v>
      </c>
      <c r="G19" s="1231">
        <f t="shared" ref="G19:G20" si="4">((H18+F19)/2)*E19</f>
        <v>-0.1009086059576485</v>
      </c>
      <c r="H19" s="622">
        <f t="shared" si="2"/>
        <v>-18.787687487003666</v>
      </c>
      <c r="I19" s="211">
        <f t="shared" si="1"/>
        <v>9</v>
      </c>
      <c r="J19" s="211"/>
    </row>
    <row r="20" spans="1:10">
      <c r="A20" s="211">
        <f t="shared" si="0"/>
        <v>10</v>
      </c>
      <c r="B20" s="18" t="s">
        <v>160</v>
      </c>
      <c r="C20" s="578" t="str">
        <f t="shared" si="3"/>
        <v>2023</v>
      </c>
      <c r="D20" s="585"/>
      <c r="E20" s="631">
        <f>'D. Sec.4 - TU'!J22</f>
        <v>6.1999999999999998E-3</v>
      </c>
      <c r="F20" s="622">
        <f>H19</f>
        <v>-18.787687487003666</v>
      </c>
      <c r="G20" s="1231">
        <f t="shared" si="4"/>
        <v>-0.11648366241942272</v>
      </c>
      <c r="H20" s="622">
        <f t="shared" si="2"/>
        <v>-18.904171149423089</v>
      </c>
      <c r="I20" s="211">
        <f t="shared" si="1"/>
        <v>10</v>
      </c>
      <c r="J20" s="211"/>
    </row>
    <row r="21" spans="1:10">
      <c r="A21" s="211">
        <f t="shared" si="0"/>
        <v>11</v>
      </c>
      <c r="B21" s="18" t="s">
        <v>161</v>
      </c>
      <c r="C21" s="578" t="str">
        <f t="shared" si="3"/>
        <v>2023</v>
      </c>
      <c r="D21" s="585"/>
      <c r="E21" s="631">
        <f>'D. Sec.4 - TU'!J23</f>
        <v>6.4000000000000003E-3</v>
      </c>
      <c r="F21" s="622">
        <f>H20</f>
        <v>-18.904171149423089</v>
      </c>
      <c r="G21" s="1231">
        <f>((H20+F21)/2)*E21</f>
        <v>-0.12098669535630778</v>
      </c>
      <c r="H21" s="622">
        <f t="shared" si="2"/>
        <v>-19.025157844779397</v>
      </c>
      <c r="I21" s="211">
        <f t="shared" si="1"/>
        <v>11</v>
      </c>
      <c r="J21" s="211"/>
    </row>
    <row r="22" spans="1:10">
      <c r="A22" s="211">
        <f t="shared" si="0"/>
        <v>12</v>
      </c>
      <c r="B22" s="18" t="s">
        <v>162</v>
      </c>
      <c r="C22" s="578" t="str">
        <f t="shared" si="3"/>
        <v>2023</v>
      </c>
      <c r="E22" s="631">
        <f>'D. Sec.4 - TU'!J24</f>
        <v>6.1999999999999998E-3</v>
      </c>
      <c r="F22" s="622">
        <f t="shared" ref="F22:F28" si="5">H21</f>
        <v>-19.025157844779397</v>
      </c>
      <c r="G22" s="1231">
        <f>((H21+F22)/2)*E22</f>
        <v>-0.11795597863763226</v>
      </c>
      <c r="H22" s="622">
        <f t="shared" si="2"/>
        <v>-19.143113823417028</v>
      </c>
      <c r="I22" s="211">
        <f t="shared" si="1"/>
        <v>12</v>
      </c>
      <c r="J22" s="211"/>
    </row>
    <row r="23" spans="1:10">
      <c r="A23" s="211">
        <f t="shared" si="0"/>
        <v>13</v>
      </c>
      <c r="B23" s="18" t="s">
        <v>163</v>
      </c>
      <c r="C23" s="578" t="str">
        <f t="shared" si="3"/>
        <v>2023</v>
      </c>
      <c r="D23" s="585"/>
      <c r="E23" s="631">
        <f>'D. Sec.4 - TU'!J25</f>
        <v>6.7999999999999996E-3</v>
      </c>
      <c r="F23" s="622">
        <f t="shared" si="5"/>
        <v>-19.143113823417028</v>
      </c>
      <c r="G23" s="1231">
        <f t="shared" ref="G23:G28" si="6">((H22+F23)/2)*E23</f>
        <v>-0.13017317399923578</v>
      </c>
      <c r="H23" s="622">
        <f t="shared" si="2"/>
        <v>-19.273286997416264</v>
      </c>
      <c r="I23" s="211">
        <f t="shared" si="1"/>
        <v>13</v>
      </c>
      <c r="J23" s="211"/>
    </row>
    <row r="24" spans="1:10">
      <c r="A24" s="211">
        <f t="shared" si="0"/>
        <v>14</v>
      </c>
      <c r="B24" s="18" t="s">
        <v>164</v>
      </c>
      <c r="C24" s="578" t="str">
        <f t="shared" si="3"/>
        <v>2023</v>
      </c>
      <c r="D24" s="585"/>
      <c r="E24" s="631">
        <f>'D. Sec.4 - TU'!J26</f>
        <v>6.7999999999999996E-3</v>
      </c>
      <c r="F24" s="622">
        <f t="shared" si="5"/>
        <v>-19.273286997416264</v>
      </c>
      <c r="G24" s="1231">
        <f t="shared" si="6"/>
        <v>-0.13105835158243059</v>
      </c>
      <c r="H24" s="622">
        <f t="shared" si="2"/>
        <v>-19.404345348998696</v>
      </c>
      <c r="I24" s="211">
        <f t="shared" si="1"/>
        <v>14</v>
      </c>
      <c r="J24" s="211"/>
    </row>
    <row r="25" spans="1:10">
      <c r="A25" s="211">
        <f t="shared" si="0"/>
        <v>15</v>
      </c>
      <c r="B25" s="18" t="s">
        <v>165</v>
      </c>
      <c r="C25" s="578" t="str">
        <f t="shared" si="3"/>
        <v>2023</v>
      </c>
      <c r="D25" s="585"/>
      <c r="E25" s="631">
        <f>'D. Sec.4 - TU'!J27</f>
        <v>6.6E-3</v>
      </c>
      <c r="F25" s="622">
        <f t="shared" si="5"/>
        <v>-19.404345348998696</v>
      </c>
      <c r="G25" s="1231">
        <f t="shared" si="6"/>
        <v>-0.12806867930339139</v>
      </c>
      <c r="H25" s="622">
        <f t="shared" si="2"/>
        <v>-19.532414028302089</v>
      </c>
      <c r="I25" s="211">
        <f t="shared" si="1"/>
        <v>15</v>
      </c>
      <c r="J25" s="211"/>
    </row>
    <row r="26" spans="1:10">
      <c r="A26" s="211">
        <f t="shared" si="0"/>
        <v>16</v>
      </c>
      <c r="B26" s="18" t="s">
        <v>166</v>
      </c>
      <c r="C26" s="578" t="str">
        <f t="shared" si="3"/>
        <v>2023</v>
      </c>
      <c r="D26" s="585"/>
      <c r="E26" s="631">
        <f>'D. Sec.4 - TU'!J28</f>
        <v>7.1000000000000004E-3</v>
      </c>
      <c r="F26" s="622">
        <f t="shared" si="5"/>
        <v>-19.532414028302089</v>
      </c>
      <c r="G26" s="1231">
        <f t="shared" si="6"/>
        <v>-0.13868013960094483</v>
      </c>
      <c r="H26" s="622">
        <f t="shared" si="2"/>
        <v>-19.671094167903032</v>
      </c>
      <c r="I26" s="211">
        <f t="shared" si="1"/>
        <v>16</v>
      </c>
      <c r="J26" s="211"/>
    </row>
    <row r="27" spans="1:10">
      <c r="A27" s="211">
        <f t="shared" si="0"/>
        <v>17</v>
      </c>
      <c r="B27" s="18" t="s">
        <v>167</v>
      </c>
      <c r="C27" s="578" t="str">
        <f t="shared" si="3"/>
        <v>2023</v>
      </c>
      <c r="D27" s="585"/>
      <c r="E27" s="631">
        <f>'D. Sec.4 - TU'!J29</f>
        <v>6.8999999999999999E-3</v>
      </c>
      <c r="F27" s="622">
        <f t="shared" si="5"/>
        <v>-19.671094167903032</v>
      </c>
      <c r="G27" s="1231">
        <f t="shared" si="6"/>
        <v>-0.13573054975853091</v>
      </c>
      <c r="H27" s="622">
        <f t="shared" si="2"/>
        <v>-19.806824717661563</v>
      </c>
      <c r="I27" s="211">
        <f t="shared" si="1"/>
        <v>17</v>
      </c>
      <c r="J27" s="211"/>
    </row>
    <row r="28" spans="1:10">
      <c r="A28" s="211">
        <f>A27+1</f>
        <v>18</v>
      </c>
      <c r="B28" s="836" t="s">
        <v>168</v>
      </c>
      <c r="C28" s="837" t="str">
        <f t="shared" si="3"/>
        <v>2023</v>
      </c>
      <c r="D28" s="841"/>
      <c r="E28" s="842">
        <f>'D. Sec.4 - TU'!J30</f>
        <v>7.1000000000000004E-3</v>
      </c>
      <c r="F28" s="1159">
        <f t="shared" si="5"/>
        <v>-19.806824717661563</v>
      </c>
      <c r="G28" s="1231">
        <f t="shared" si="6"/>
        <v>-0.1406284554953971</v>
      </c>
      <c r="H28" s="1159">
        <f t="shared" si="2"/>
        <v>-19.947453173156958</v>
      </c>
      <c r="I28" s="211">
        <f>I27+1</f>
        <v>18</v>
      </c>
      <c r="J28" s="211"/>
    </row>
    <row r="29" spans="1:10" ht="16.5" thickBot="1">
      <c r="A29" s="211">
        <f t="shared" si="0"/>
        <v>19</v>
      </c>
      <c r="B29" s="18"/>
      <c r="C29" s="578"/>
      <c r="D29" s="585"/>
      <c r="E29" s="418"/>
      <c r="F29" s="632"/>
      <c r="G29" s="1232">
        <f>SUM(G17:G28)</f>
        <v>-1.4498295118614568</v>
      </c>
      <c r="H29" s="632"/>
      <c r="I29" s="211">
        <f t="shared" si="1"/>
        <v>19</v>
      </c>
      <c r="J29" s="211"/>
    </row>
    <row r="30" spans="1:10" ht="16.5" thickTop="1">
      <c r="B30" s="18"/>
      <c r="C30" s="578"/>
      <c r="D30" s="585"/>
      <c r="E30" s="418"/>
      <c r="F30" s="632"/>
      <c r="G30" s="632"/>
      <c r="H30" s="632"/>
      <c r="J30" s="211"/>
    </row>
    <row r="31" spans="1:10">
      <c r="B31" s="18"/>
      <c r="C31" s="578"/>
      <c r="D31" s="633"/>
      <c r="E31" s="585"/>
      <c r="F31" s="619"/>
      <c r="G31" s="418"/>
      <c r="H31" s="585"/>
      <c r="I31" s="634"/>
      <c r="J31" s="585"/>
    </row>
    <row r="32" spans="1:10" ht="18.75">
      <c r="A32" s="584">
        <v>1</v>
      </c>
      <c r="B32" s="18" t="s">
        <v>169</v>
      </c>
      <c r="C32" s="578"/>
      <c r="D32" s="633"/>
      <c r="E32" s="585"/>
      <c r="F32" s="619"/>
      <c r="G32" s="418"/>
      <c r="H32" s="585"/>
      <c r="I32" s="634"/>
      <c r="J32" s="585"/>
    </row>
    <row r="33" spans="1:10" ht="18.75">
      <c r="A33" s="405">
        <v>2</v>
      </c>
      <c r="B33" s="18" t="s">
        <v>150</v>
      </c>
      <c r="C33" s="578"/>
      <c r="D33" s="633"/>
      <c r="E33" s="585"/>
      <c r="F33" s="619"/>
      <c r="G33" s="418"/>
      <c r="H33" s="585"/>
      <c r="I33" s="634"/>
      <c r="J33" s="585"/>
    </row>
    <row r="34" spans="1:10" ht="18.75">
      <c r="A34" s="584">
        <v>3</v>
      </c>
      <c r="B34" s="191" t="s">
        <v>170</v>
      </c>
      <c r="C34" s="578"/>
      <c r="D34" s="633"/>
      <c r="E34" s="585"/>
      <c r="F34" s="619"/>
      <c r="G34" s="418"/>
      <c r="H34" s="585"/>
      <c r="I34" s="634"/>
      <c r="J34" s="585"/>
    </row>
    <row r="35" spans="1:10" ht="18.75">
      <c r="A35" s="584">
        <v>4</v>
      </c>
      <c r="B35" s="191" t="s">
        <v>171</v>
      </c>
    </row>
    <row r="36" spans="1:10">
      <c r="B36" s="191" t="s">
        <v>172</v>
      </c>
    </row>
    <row r="37" spans="1:10" ht="18.75">
      <c r="A37" s="584"/>
      <c r="B37" s="124"/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Roman,Regular"&amp;10Section 5
Interest TU (BP)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9"/>
  <sheetViews>
    <sheetView zoomScale="80" zoomScaleNormal="80" zoomScaleSheetLayoutView="70" workbookViewId="0"/>
  </sheetViews>
  <sheetFormatPr defaultColWidth="9.140625" defaultRowHeight="15.75"/>
  <cols>
    <col min="1" max="1" width="5.140625" style="124" customWidth="1"/>
    <col min="2" max="3" width="21.42578125" style="124" customWidth="1"/>
    <col min="4" max="9" width="22" style="124" customWidth="1"/>
    <col min="10" max="10" width="5.42578125" style="90" customWidth="1"/>
    <col min="11" max="11" width="14" style="124" customWidth="1"/>
    <col min="12" max="12" width="13.140625" style="124" customWidth="1"/>
    <col min="13" max="13" width="12.85546875" style="124" customWidth="1"/>
    <col min="14" max="14" width="13.5703125" style="124" customWidth="1"/>
    <col min="15" max="15" width="12.5703125" style="124" customWidth="1"/>
    <col min="16" max="16384" width="9.140625" style="124"/>
  </cols>
  <sheetData>
    <row r="1" spans="1:10">
      <c r="A1" s="1110"/>
      <c r="B1" s="199"/>
      <c r="C1" s="590"/>
      <c r="D1" s="591"/>
      <c r="E1" s="592"/>
      <c r="F1" s="593"/>
      <c r="G1" s="594"/>
      <c r="H1" s="595"/>
      <c r="I1" s="595"/>
      <c r="J1" s="596"/>
    </row>
    <row r="2" spans="1:10">
      <c r="A2" s="1110"/>
      <c r="B2" s="1321" t="str">
        <f>'Summary of Cost Components'!B2:D2</f>
        <v>SAN DIEGO GAS &amp; ELECTRIC COMPANY</v>
      </c>
      <c r="C2" s="1321"/>
      <c r="D2" s="1321"/>
      <c r="E2" s="1321"/>
      <c r="F2" s="1321"/>
      <c r="G2" s="1321"/>
      <c r="H2" s="1321"/>
      <c r="I2" s="1321"/>
      <c r="J2" s="596"/>
    </row>
    <row r="3" spans="1:10">
      <c r="B3" s="1317" t="str">
        <f>'Summary of Cost Components'!B3:D3</f>
        <v>CITIZENS' SHARE OF THE BORDER EAST LINE</v>
      </c>
      <c r="C3" s="1317"/>
      <c r="D3" s="1317"/>
      <c r="E3" s="1317"/>
      <c r="F3" s="1317"/>
      <c r="G3" s="1317"/>
      <c r="H3" s="1317"/>
      <c r="I3" s="1317"/>
      <c r="J3" s="1110"/>
    </row>
    <row r="4" spans="1:10">
      <c r="B4" s="1319" t="str">
        <f>'E. Sec.5 - Interest TU (BP)'!B4:H4</f>
        <v>Derivation of Interest on the 12-Month True-Up Adjustment Applicable to Citizens Cycle 12</v>
      </c>
      <c r="C4" s="1319"/>
      <c r="D4" s="1319"/>
      <c r="E4" s="1319"/>
      <c r="F4" s="1319"/>
      <c r="G4" s="1319"/>
      <c r="H4" s="1319"/>
      <c r="I4" s="1319"/>
      <c r="J4" s="1110"/>
    </row>
    <row r="5" spans="1:10">
      <c r="B5" s="1319" t="str">
        <f>'E. Sec.5 - Interest TU (BP)'!B5:H5</f>
        <v>True-Up Period - January 1, 2023 to December 31, 2023</v>
      </c>
      <c r="C5" s="1319"/>
      <c r="D5" s="1319"/>
      <c r="E5" s="1319"/>
      <c r="F5" s="1319"/>
      <c r="G5" s="1319"/>
      <c r="H5" s="1319"/>
      <c r="I5" s="1319"/>
      <c r="J5" s="1110"/>
    </row>
    <row r="6" spans="1:10">
      <c r="B6" s="1320" t="s">
        <v>3</v>
      </c>
      <c r="C6" s="1320"/>
      <c r="D6" s="1320"/>
      <c r="E6" s="1320"/>
      <c r="F6" s="1320"/>
      <c r="G6" s="1320"/>
      <c r="H6" s="1320"/>
      <c r="I6" s="1320"/>
      <c r="J6" s="1110"/>
    </row>
    <row r="7" spans="1:10">
      <c r="A7" s="1110"/>
      <c r="B7" s="1110"/>
      <c r="C7" s="1110"/>
      <c r="D7" s="1110"/>
      <c r="E7" s="1110"/>
      <c r="F7" s="1110"/>
      <c r="G7" s="1110"/>
      <c r="H7" s="1110"/>
      <c r="I7" s="1110"/>
      <c r="J7" s="1110"/>
    </row>
    <row r="8" spans="1:10">
      <c r="A8" s="211" t="s">
        <v>4</v>
      </c>
      <c r="B8" s="18"/>
      <c r="C8" s="578"/>
      <c r="D8" s="587"/>
      <c r="E8" s="585"/>
      <c r="F8" s="588"/>
      <c r="G8" s="586"/>
      <c r="H8" s="589"/>
      <c r="I8" s="589"/>
      <c r="J8" s="211" t="s">
        <v>4</v>
      </c>
    </row>
    <row r="9" spans="1:10">
      <c r="A9" s="211" t="s">
        <v>5</v>
      </c>
      <c r="B9" s="18"/>
      <c r="C9" s="578"/>
      <c r="D9" s="587"/>
      <c r="E9" s="585"/>
      <c r="F9" s="588"/>
      <c r="G9" s="586"/>
      <c r="H9" s="589"/>
      <c r="I9" s="589"/>
      <c r="J9" s="211" t="s">
        <v>5</v>
      </c>
    </row>
    <row r="10" spans="1:10">
      <c r="B10" s="18"/>
      <c r="C10" s="578"/>
      <c r="D10" s="587"/>
      <c r="E10" s="585"/>
      <c r="F10" s="588"/>
      <c r="G10" s="586"/>
      <c r="H10" s="589"/>
      <c r="I10" s="589"/>
    </row>
    <row r="11" spans="1:10">
      <c r="A11" s="90">
        <v>1</v>
      </c>
      <c r="C11" s="575" t="s">
        <v>102</v>
      </c>
      <c r="D11" s="575" t="s">
        <v>103</v>
      </c>
      <c r="E11" s="575" t="s">
        <v>104</v>
      </c>
      <c r="F11" s="575" t="s">
        <v>105</v>
      </c>
      <c r="G11" s="575" t="s">
        <v>106</v>
      </c>
      <c r="H11" s="575" t="s">
        <v>107</v>
      </c>
      <c r="I11" s="575" t="s">
        <v>108</v>
      </c>
      <c r="J11" s="90">
        <f>A11</f>
        <v>1</v>
      </c>
    </row>
    <row r="12" spans="1:10">
      <c r="A12" s="90">
        <f>A11+1</f>
        <v>2</v>
      </c>
      <c r="C12" s="575"/>
      <c r="D12" s="211"/>
      <c r="E12" s="211" t="str">
        <f>"See Footnote "&amp;A34</f>
        <v>See Footnote 2</v>
      </c>
      <c r="F12" s="211" t="str">
        <f>"See Footnote "&amp;A36</f>
        <v>See Footnote 3</v>
      </c>
      <c r="G12" s="341" t="str">
        <f>"= - ("&amp;F11&amp;" + "&amp;H11&amp;")"</f>
        <v>= - (Col. 4 + Col. 6)</v>
      </c>
      <c r="H12" s="341" t="str">
        <f>"= "&amp;D11&amp;" x "&amp;E11</f>
        <v>= Col. 2 x Col. 3</v>
      </c>
      <c r="I12" s="341" t="str">
        <f>"= "&amp;E11&amp;" - "&amp;G11</f>
        <v>= Col. 3 - Col. 5</v>
      </c>
      <c r="J12" s="90">
        <f>J11+1</f>
        <v>2</v>
      </c>
    </row>
    <row r="13" spans="1:10">
      <c r="A13" s="90">
        <f t="shared" ref="A13:A30" si="0">A12+1</f>
        <v>3</v>
      </c>
      <c r="C13" s="575"/>
      <c r="D13" s="211"/>
      <c r="E13" s="211"/>
      <c r="F13" s="1110"/>
      <c r="I13" s="575"/>
      <c r="J13" s="90">
        <f t="shared" ref="J13:J30" si="1">J12+1</f>
        <v>3</v>
      </c>
    </row>
    <row r="14" spans="1:10">
      <c r="A14" s="90">
        <f t="shared" si="0"/>
        <v>4</v>
      </c>
      <c r="B14" s="18"/>
      <c r="C14" s="578"/>
      <c r="D14" s="471" t="s">
        <v>115</v>
      </c>
      <c r="E14" s="596" t="s">
        <v>124</v>
      </c>
      <c r="F14" s="1110"/>
      <c r="I14" s="597" t="s">
        <v>124</v>
      </c>
      <c r="J14" s="90">
        <f t="shared" si="1"/>
        <v>4</v>
      </c>
    </row>
    <row r="15" spans="1:10">
      <c r="A15" s="90">
        <f t="shared" si="0"/>
        <v>5</v>
      </c>
      <c r="C15" s="578"/>
      <c r="D15" s="471" t="s">
        <v>122</v>
      </c>
      <c r="E15" s="596" t="s">
        <v>173</v>
      </c>
      <c r="F15" s="1110"/>
      <c r="I15" s="597" t="s">
        <v>174</v>
      </c>
      <c r="J15" s="90">
        <f t="shared" si="1"/>
        <v>5</v>
      </c>
    </row>
    <row r="16" spans="1:10" ht="18.75">
      <c r="A16" s="90">
        <f t="shared" si="0"/>
        <v>6</v>
      </c>
      <c r="B16" s="576" t="s">
        <v>866</v>
      </c>
      <c r="C16" s="576" t="s">
        <v>125</v>
      </c>
      <c r="D16" s="426" t="s">
        <v>175</v>
      </c>
      <c r="E16" s="598" t="s">
        <v>176</v>
      </c>
      <c r="F16" s="577" t="s">
        <v>177</v>
      </c>
      <c r="G16" s="426" t="s">
        <v>178</v>
      </c>
      <c r="H16" s="426" t="s">
        <v>122</v>
      </c>
      <c r="I16" s="575" t="s">
        <v>176</v>
      </c>
      <c r="J16" s="90">
        <f t="shared" si="1"/>
        <v>6</v>
      </c>
    </row>
    <row r="17" spans="1:13">
      <c r="A17" s="90">
        <f t="shared" si="0"/>
        <v>7</v>
      </c>
      <c r="B17" s="18" t="s">
        <v>134</v>
      </c>
      <c r="C17" s="599">
        <f>Automation!B3+1</f>
        <v>2024</v>
      </c>
      <c r="D17" s="600">
        <f>AVERAGE('D. Sec.4 - TU'!J19:J30)</f>
        <v>6.3083333333333333E-3</v>
      </c>
      <c r="E17" s="601">
        <f>'E. Sec.5 - Interest TU (BP)'!H28</f>
        <v>-19.947453173156958</v>
      </c>
      <c r="F17" s="573">
        <f>-E17/(((1+D17)^12-1)/(D17*(1+D17)^12))</f>
        <v>1.731234235579014</v>
      </c>
      <c r="G17" s="573">
        <f>-(F17+H17)</f>
        <v>-1.6053990518116823</v>
      </c>
      <c r="H17" s="573">
        <f>E17*D17</f>
        <v>-0.12583518376733183</v>
      </c>
      <c r="I17" s="602">
        <f>E17-G17</f>
        <v>-18.342054121345278</v>
      </c>
      <c r="J17" s="90">
        <f t="shared" si="1"/>
        <v>7</v>
      </c>
    </row>
    <row r="18" spans="1:13">
      <c r="A18" s="90">
        <f t="shared" si="0"/>
        <v>8</v>
      </c>
      <c r="B18" s="18" t="s">
        <v>135</v>
      </c>
      <c r="C18" s="599">
        <f>$C$17</f>
        <v>2024</v>
      </c>
      <c r="D18" s="586">
        <f t="shared" ref="D18:D28" si="2">$D$17</f>
        <v>6.3083333333333333E-3</v>
      </c>
      <c r="E18" s="580">
        <f>I17</f>
        <v>-18.342054121345278</v>
      </c>
      <c r="F18" s="574">
        <f>-E17/(((1+D17)^12-1)/(D17*(1+D17)^12))</f>
        <v>1.731234235579014</v>
      </c>
      <c r="G18" s="574">
        <f>-(F18+H18)</f>
        <v>-1.6155264441635275</v>
      </c>
      <c r="H18" s="574">
        <f t="shared" ref="H18:H28" si="3">E18*D18</f>
        <v>-0.11570779141548646</v>
      </c>
      <c r="I18" s="603">
        <f>E18-G18</f>
        <v>-16.72652767718175</v>
      </c>
      <c r="J18" s="90">
        <f t="shared" si="1"/>
        <v>8</v>
      </c>
      <c r="L18" s="604"/>
    </row>
    <row r="19" spans="1:13">
      <c r="A19" s="90">
        <f t="shared" si="0"/>
        <v>9</v>
      </c>
      <c r="B19" s="18" t="s">
        <v>159</v>
      </c>
      <c r="C19" s="599">
        <f t="shared" ref="C19:C23" si="4">$C$17</f>
        <v>2024</v>
      </c>
      <c r="D19" s="586">
        <f t="shared" si="2"/>
        <v>6.3083333333333333E-3</v>
      </c>
      <c r="E19" s="580">
        <f t="shared" ref="E19:E28" si="5">I18</f>
        <v>-16.72652767718175</v>
      </c>
      <c r="F19" s="574">
        <f>-E17/(((1+D17)^12-1)/(D17*(1+D17)^12))</f>
        <v>1.731234235579014</v>
      </c>
      <c r="G19" s="574">
        <f>-(F19+H19)</f>
        <v>-1.6257177234821258</v>
      </c>
      <c r="H19" s="574">
        <f t="shared" si="3"/>
        <v>-0.1055165120968882</v>
      </c>
      <c r="I19" s="603">
        <f>E19-G19</f>
        <v>-15.100809953699624</v>
      </c>
      <c r="J19" s="90">
        <f t="shared" si="1"/>
        <v>9</v>
      </c>
    </row>
    <row r="20" spans="1:13">
      <c r="A20" s="90">
        <f t="shared" si="0"/>
        <v>10</v>
      </c>
      <c r="B20" s="18" t="s">
        <v>160</v>
      </c>
      <c r="C20" s="599">
        <f t="shared" si="4"/>
        <v>2024</v>
      </c>
      <c r="D20" s="586">
        <f t="shared" si="2"/>
        <v>6.3083333333333333E-3</v>
      </c>
      <c r="E20" s="580">
        <f t="shared" si="5"/>
        <v>-15.100809953699624</v>
      </c>
      <c r="F20" s="574">
        <f>-E17/(((1+D17)^12-1)/(D17*(1+D17)^12))</f>
        <v>1.731234235579014</v>
      </c>
      <c r="G20" s="574">
        <f t="shared" ref="G20:G28" si="6">-(F20+H20)</f>
        <v>-1.6359732927877588</v>
      </c>
      <c r="H20" s="574">
        <f t="shared" si="3"/>
        <v>-9.5260942791255132E-2</v>
      </c>
      <c r="I20" s="603">
        <f>E20-G20</f>
        <v>-13.464836660911866</v>
      </c>
      <c r="J20" s="90">
        <f t="shared" si="1"/>
        <v>10</v>
      </c>
    </row>
    <row r="21" spans="1:13">
      <c r="A21" s="90">
        <f t="shared" si="0"/>
        <v>11</v>
      </c>
      <c r="B21" s="18" t="s">
        <v>161</v>
      </c>
      <c r="C21" s="599">
        <f t="shared" si="4"/>
        <v>2024</v>
      </c>
      <c r="D21" s="586">
        <f t="shared" si="2"/>
        <v>6.3083333333333333E-3</v>
      </c>
      <c r="E21" s="580">
        <f t="shared" si="5"/>
        <v>-13.464836660911866</v>
      </c>
      <c r="F21" s="574">
        <f>-E17/(((1+D17)^12-1)/(D17*(1+D17)^12))</f>
        <v>1.731234235579014</v>
      </c>
      <c r="G21" s="574">
        <f t="shared" si="6"/>
        <v>-1.646293557643095</v>
      </c>
      <c r="H21" s="574">
        <f t="shared" si="3"/>
        <v>-8.4940677935919015E-2</v>
      </c>
      <c r="I21" s="603">
        <f t="shared" ref="I21:I28" si="7">E21-G21</f>
        <v>-11.818543103268771</v>
      </c>
      <c r="J21" s="90">
        <f t="shared" si="1"/>
        <v>11</v>
      </c>
    </row>
    <row r="22" spans="1:13">
      <c r="A22" s="90">
        <f t="shared" si="0"/>
        <v>12</v>
      </c>
      <c r="B22" s="18" t="s">
        <v>162</v>
      </c>
      <c r="C22" s="599">
        <f t="shared" si="4"/>
        <v>2024</v>
      </c>
      <c r="D22" s="586">
        <f t="shared" si="2"/>
        <v>6.3083333333333333E-3</v>
      </c>
      <c r="E22" s="580">
        <f t="shared" si="5"/>
        <v>-11.818543103268771</v>
      </c>
      <c r="F22" s="574">
        <f>-E17/(((1+D17)^12-1)/(D17*(1+D17)^12))</f>
        <v>1.731234235579014</v>
      </c>
      <c r="G22" s="574">
        <f t="shared" si="6"/>
        <v>-1.656678926169227</v>
      </c>
      <c r="H22" s="574">
        <f t="shared" si="3"/>
        <v>-7.4555309409787163E-2</v>
      </c>
      <c r="I22" s="603">
        <f t="shared" si="7"/>
        <v>-10.161864177099545</v>
      </c>
      <c r="J22" s="90">
        <f t="shared" si="1"/>
        <v>12</v>
      </c>
    </row>
    <row r="23" spans="1:13">
      <c r="A23" s="90">
        <f t="shared" si="0"/>
        <v>13</v>
      </c>
      <c r="B23" s="18" t="s">
        <v>163</v>
      </c>
      <c r="C23" s="599">
        <f t="shared" si="4"/>
        <v>2024</v>
      </c>
      <c r="D23" s="586">
        <f t="shared" si="2"/>
        <v>6.3083333333333333E-3</v>
      </c>
      <c r="E23" s="580">
        <f t="shared" si="5"/>
        <v>-10.161864177099545</v>
      </c>
      <c r="F23" s="574">
        <f>-E17/(((1+D17)^12-1)/(D17*(1+D17)^12))</f>
        <v>1.731234235579014</v>
      </c>
      <c r="G23" s="574">
        <f t="shared" si="6"/>
        <v>-1.667129809061811</v>
      </c>
      <c r="H23" s="574">
        <f t="shared" si="3"/>
        <v>-6.4104426517202967E-2</v>
      </c>
      <c r="I23" s="603">
        <f t="shared" si="7"/>
        <v>-8.4947343680377347</v>
      </c>
      <c r="J23" s="90">
        <f t="shared" si="1"/>
        <v>13</v>
      </c>
    </row>
    <row r="24" spans="1:13">
      <c r="A24" s="90">
        <f t="shared" si="0"/>
        <v>14</v>
      </c>
      <c r="B24" s="18" t="s">
        <v>164</v>
      </c>
      <c r="C24" s="599">
        <f>Automation!B3+1</f>
        <v>2024</v>
      </c>
      <c r="D24" s="586">
        <f t="shared" si="2"/>
        <v>6.3083333333333333E-3</v>
      </c>
      <c r="E24" s="580">
        <f t="shared" si="5"/>
        <v>-8.4947343680377347</v>
      </c>
      <c r="F24" s="574">
        <f>-E17/(((1+D17)^12-1)/(D17*(1+D17)^12))</f>
        <v>1.731234235579014</v>
      </c>
      <c r="G24" s="574">
        <f t="shared" si="6"/>
        <v>-1.6776466196073092</v>
      </c>
      <c r="H24" s="574">
        <f t="shared" si="3"/>
        <v>-5.3587615971704708E-2</v>
      </c>
      <c r="I24" s="603">
        <f t="shared" si="7"/>
        <v>-6.817087748430426</v>
      </c>
      <c r="J24" s="90">
        <f t="shared" si="1"/>
        <v>14</v>
      </c>
    </row>
    <row r="25" spans="1:13">
      <c r="A25" s="90">
        <f t="shared" si="0"/>
        <v>15</v>
      </c>
      <c r="B25" s="18" t="s">
        <v>165</v>
      </c>
      <c r="C25" s="599">
        <f>$C$24</f>
        <v>2024</v>
      </c>
      <c r="D25" s="586">
        <f t="shared" si="2"/>
        <v>6.3083333333333333E-3</v>
      </c>
      <c r="E25" s="580">
        <f t="shared" si="5"/>
        <v>-6.817087748430426</v>
      </c>
      <c r="F25" s="574">
        <f>-E17/(((1+D17)^12-1)/(D17*(1+D17)^12))</f>
        <v>1.731234235579014</v>
      </c>
      <c r="G25" s="574">
        <f t="shared" si="6"/>
        <v>-1.6882297736993321</v>
      </c>
      <c r="H25" s="574">
        <f t="shared" si="3"/>
        <v>-4.3004461879681939E-2</v>
      </c>
      <c r="I25" s="603">
        <f t="shared" si="7"/>
        <v>-5.1288579747310941</v>
      </c>
      <c r="J25" s="90">
        <f t="shared" si="1"/>
        <v>15</v>
      </c>
      <c r="K25" s="605"/>
    </row>
    <row r="26" spans="1:13">
      <c r="A26" s="90">
        <f t="shared" si="0"/>
        <v>16</v>
      </c>
      <c r="B26" s="18" t="s">
        <v>166</v>
      </c>
      <c r="C26" s="599">
        <f>$C$24</f>
        <v>2024</v>
      </c>
      <c r="D26" s="586">
        <f t="shared" si="2"/>
        <v>6.3083333333333333E-3</v>
      </c>
      <c r="E26" s="580">
        <f t="shared" si="5"/>
        <v>-5.1288579747310941</v>
      </c>
      <c r="F26" s="574">
        <f>-E17/(((1+D17)^12-1)/(D17*(1+D17)^12))</f>
        <v>1.731234235579014</v>
      </c>
      <c r="G26" s="574">
        <f t="shared" si="6"/>
        <v>-1.6988796898550853</v>
      </c>
      <c r="H26" s="574">
        <f t="shared" si="3"/>
        <v>-3.2354545723928652E-2</v>
      </c>
      <c r="I26" s="603">
        <f t="shared" si="7"/>
        <v>-3.4299782848760088</v>
      </c>
      <c r="J26" s="90">
        <f t="shared" si="1"/>
        <v>16</v>
      </c>
      <c r="K26" s="605"/>
      <c r="M26" s="582"/>
    </row>
    <row r="27" spans="1:13">
      <c r="A27" s="90">
        <f t="shared" si="0"/>
        <v>17</v>
      </c>
      <c r="B27" s="18" t="s">
        <v>167</v>
      </c>
      <c r="C27" s="599">
        <f>$C$24</f>
        <v>2024</v>
      </c>
      <c r="D27" s="586">
        <f t="shared" si="2"/>
        <v>6.3083333333333333E-3</v>
      </c>
      <c r="E27" s="580">
        <f t="shared" si="5"/>
        <v>-3.4299782848760088</v>
      </c>
      <c r="F27" s="574">
        <f>-E17/(((1+D17)^12-1)/(D17*(1+D17)^12))</f>
        <v>1.731234235579014</v>
      </c>
      <c r="G27" s="574">
        <f t="shared" si="6"/>
        <v>-1.7095967892319213</v>
      </c>
      <c r="H27" s="574">
        <f t="shared" si="3"/>
        <v>-2.1637446347092821E-2</v>
      </c>
      <c r="I27" s="603">
        <f t="shared" si="7"/>
        <v>-1.7203814956440875</v>
      </c>
      <c r="J27" s="90">
        <f t="shared" si="1"/>
        <v>17</v>
      </c>
      <c r="K27" s="605"/>
    </row>
    <row r="28" spans="1:13">
      <c r="A28" s="90">
        <f t="shared" si="0"/>
        <v>18</v>
      </c>
      <c r="B28" s="836" t="s">
        <v>168</v>
      </c>
      <c r="C28" s="843">
        <f>$C$24</f>
        <v>2024</v>
      </c>
      <c r="D28" s="844">
        <f t="shared" si="2"/>
        <v>6.3083333333333333E-3</v>
      </c>
      <c r="E28" s="845">
        <f t="shared" si="5"/>
        <v>-1.7203814956440875</v>
      </c>
      <c r="F28" s="846">
        <f>-E17/(((1+D17)^12-1)/(D17*(1+D17)^12))</f>
        <v>1.731234235579014</v>
      </c>
      <c r="G28" s="846">
        <f t="shared" si="6"/>
        <v>-1.7203814956439925</v>
      </c>
      <c r="H28" s="846">
        <f t="shared" si="3"/>
        <v>-1.0852739935021453E-2</v>
      </c>
      <c r="I28" s="847">
        <f t="shared" si="7"/>
        <v>-9.50350909079134E-14</v>
      </c>
      <c r="J28" s="90">
        <f t="shared" si="1"/>
        <v>18</v>
      </c>
      <c r="K28" s="1174"/>
      <c r="L28" s="1167"/>
    </row>
    <row r="29" spans="1:13" ht="18.75">
      <c r="A29" s="90">
        <f t="shared" si="0"/>
        <v>19</v>
      </c>
      <c r="B29" s="199" t="s">
        <v>861</v>
      </c>
      <c r="C29" s="599"/>
      <c r="D29" s="586"/>
      <c r="E29" s="769"/>
      <c r="F29" s="770"/>
      <c r="G29" s="770"/>
      <c r="H29" s="770">
        <f>'E. Sec.5 - Interest TU (BP)'!G29</f>
        <v>-1.4498295118614568</v>
      </c>
      <c r="I29" s="771"/>
      <c r="J29" s="90">
        <f t="shared" si="1"/>
        <v>19</v>
      </c>
      <c r="K29" s="1175"/>
    </row>
    <row r="30" spans="1:13" ht="16.5" thickBot="1">
      <c r="A30" s="90">
        <f t="shared" si="0"/>
        <v>20</v>
      </c>
      <c r="B30" s="199" t="s">
        <v>179</v>
      </c>
      <c r="C30" s="578"/>
      <c r="D30" s="587"/>
      <c r="E30" s="606"/>
      <c r="F30" s="583"/>
      <c r="H30" s="1177">
        <f>SUM(H17:H29)</f>
        <v>-2.2771871656527569</v>
      </c>
      <c r="I30" s="583"/>
      <c r="J30" s="90">
        <f t="shared" si="1"/>
        <v>20</v>
      </c>
      <c r="K30" s="1174"/>
    </row>
    <row r="31" spans="1:13" ht="16.5" thickTop="1">
      <c r="A31" s="90"/>
    </row>
    <row r="32" spans="1:13">
      <c r="A32" s="90"/>
    </row>
    <row r="33" spans="1:2" ht="18.75">
      <c r="A33" s="584">
        <v>1</v>
      </c>
      <c r="B33" s="124" t="s">
        <v>180</v>
      </c>
    </row>
    <row r="34" spans="1:2" ht="18.75">
      <c r="A34" s="584">
        <v>2</v>
      </c>
      <c r="B34" s="124" t="s">
        <v>181</v>
      </c>
    </row>
    <row r="35" spans="1:2" ht="18.75">
      <c r="A35" s="584"/>
      <c r="B35" s="124" t="s">
        <v>182</v>
      </c>
    </row>
    <row r="36" spans="1:2" ht="18.75">
      <c r="A36" s="584">
        <v>3</v>
      </c>
      <c r="B36" s="124" t="s">
        <v>867</v>
      </c>
    </row>
    <row r="37" spans="1:2">
      <c r="B37" s="124" t="s">
        <v>183</v>
      </c>
    </row>
    <row r="38" spans="1:2" ht="18.75">
      <c r="A38" s="584">
        <v>4</v>
      </c>
      <c r="B38" s="124" t="str">
        <f>"Total Base Period Interest comes from Section 5; Page Interest TU (BP); Col. 5; Line "&amp;'E. Sec.5 - Interest TU (BP)'!A29</f>
        <v>Total Base Period Interest comes from Section 5; Page Interest TU (BP); Col. 5; Line 19</v>
      </c>
    </row>
    <row r="39" spans="1:2" ht="18.75">
      <c r="A39" s="584"/>
    </row>
  </sheetData>
  <mergeCells count="5">
    <mergeCell ref="B3:I3"/>
    <mergeCell ref="B4:I4"/>
    <mergeCell ref="B5:I5"/>
    <mergeCell ref="B6:I6"/>
    <mergeCell ref="B2:I2"/>
  </mergeCells>
  <phoneticPr fontId="170" type="noConversion"/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Roman,Regular"&amp;10Section 5
Interest TU (CY)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c4548d-ff52-42f9-a254-3bffe5157158">
      <Terms xmlns="http://schemas.microsoft.com/office/infopath/2007/PartnerControls"/>
    </lcf76f155ced4ddcb4097134ff3c332f>
    <TaxCatchAll xmlns="d3533485-01ac-4c85-a144-d07c02817ce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F033832634A47ACBF5D0BC7D2D682" ma:contentTypeVersion="9" ma:contentTypeDescription="Create a new document." ma:contentTypeScope="" ma:versionID="3a3a0556e2a07f679fa10fc3f4ab9cee">
  <xsd:schema xmlns:xsd="http://www.w3.org/2001/XMLSchema" xmlns:xs="http://www.w3.org/2001/XMLSchema" xmlns:p="http://schemas.microsoft.com/office/2006/metadata/properties" xmlns:ns2="6fc4548d-ff52-42f9-a254-3bffe5157158" xmlns:ns3="d3533485-01ac-4c85-a144-d07c02817ce0" targetNamespace="http://schemas.microsoft.com/office/2006/metadata/properties" ma:root="true" ma:fieldsID="3a0fa221147707eaa3da16d0478548a6" ns2:_="" ns3:_="">
    <xsd:import namespace="6fc4548d-ff52-42f9-a254-3bffe5157158"/>
    <xsd:import namespace="d3533485-01ac-4c85-a144-d07c02817c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4548d-ff52-42f9-a254-3bffe51571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3485-01ac-4c85-a144-d07c02817ce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9f08b38-53a8-4c16-a8c7-e51cb0eca8e8}" ma:internalName="TaxCatchAll" ma:showField="CatchAllData" ma:web="d3533485-01ac-4c85-a144-d07c02817c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11BA89-ED55-4C3F-975A-5A56332A7399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d3533485-01ac-4c85-a144-d07c02817ce0"/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6fc4548d-ff52-42f9-a254-3bffe5157158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6CA5849-58E8-4778-905D-0ABD0FD4A0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c4548d-ff52-42f9-a254-3bffe5157158"/>
    <ds:schemaRef ds:uri="d3533485-01ac-4c85-a144-d07c02817c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C12 Invoice Summary</vt:lpstr>
      <vt:lpstr>D2. Sec.4 C11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AD-6C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'AD-6C'!Print_Area</vt:lpstr>
      <vt:lpstr>'AD-7'!Print_Area</vt:lpstr>
      <vt:lpstr>'AD-8'!Print_Area</vt:lpstr>
      <vt:lpstr>'AE-1'!Print_Area</vt:lpstr>
      <vt:lpstr>'AE-1B'!Print_Area</vt:lpstr>
      <vt:lpstr>'AE-1C'!Print_Area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C12 Invoice Summary'!Print_Area</vt:lpstr>
      <vt:lpstr>'E. Sec.5 - Interest TU (BP)'!Print_Area</vt:lpstr>
      <vt:lpstr>'E1. Sec.5 - Interest TU (CY)'!Print_Area</vt:lpstr>
      <vt:lpstr>'Stmt AD'!Print_Area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AR'!Print_Area</vt:lpstr>
      <vt:lpstr>'Stmt AV'!Print_Area</vt:lpstr>
      <vt:lpstr>'Stmt Misc.'!Print_Area</vt:lpstr>
      <vt:lpstr>'Summary of Cost Components'!Print_Area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Farinas, Raulin</cp:lastModifiedBy>
  <cp:revision/>
  <cp:lastPrinted>2024-05-20T15:35:48Z</cp:lastPrinted>
  <dcterms:created xsi:type="dcterms:W3CDTF">2016-08-29T13:22:03Z</dcterms:created>
  <dcterms:modified xsi:type="dcterms:W3CDTF">2024-10-02T17:05:28Z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0x01010020AF033832634A47ACBF5D0BC7D2D682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